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arbora.zabojnikova\Desktop\kros\2023-403_OPRAVA_mokrad_Kunice\"/>
    </mc:Choice>
  </mc:AlternateContent>
  <bookViews>
    <workbookView xWindow="0" yWindow="0" windowWidth="0" windowHeight="0"/>
  </bookViews>
  <sheets>
    <sheet name="Rekapitulace stavby" sheetId="1" r:id="rId1"/>
    <sheet name="SO 03.2 - Sadové úpravy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03.2 - Sadové úpravy'!$C$124:$K$255</definedName>
    <definedName name="_xlnm.Print_Area" localSheetId="1">'SO 03.2 - Sadové úpravy'!$C$4:$J$39,'SO 03.2 - Sadové úpravy'!$C$50:$J$76,'SO 03.2 - Sadové úpravy'!$C$82:$J$106,'SO 03.2 - Sadové úpravy'!$C$112:$K$255</definedName>
    <definedName name="_xlnm.Print_Titles" localSheetId="1">'SO 03.2 - Sadové úpravy'!$124:$124</definedName>
    <definedName name="_xlnm._FilterDatabase" localSheetId="2" hidden="1">'VRN - Vedlejší rozpočtové...'!$C$118:$K$130</definedName>
    <definedName name="_xlnm.Print_Area" localSheetId="2">'VRN - Vedlejší rozpočtové...'!$C$4:$J$39,'VRN - Vedlejší rozpočtové...'!$C$50:$J$76,'VRN - Vedlejší rozpočtové...'!$C$82:$J$100,'VRN - Vedlejší rozpočtové...'!$C$106:$K$130</definedName>
    <definedName name="_xlnm.Print_Titles" localSheetId="2">'VRN - Vedlejší rozpočtové...'!$118:$118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89"/>
  <c r="E7"/>
  <c r="E109"/>
  <c i="2" r="J127"/>
  <c i="1" r="AY95"/>
  <c i="2" r="J37"/>
  <c r="J36"/>
  <c r="J35"/>
  <c i="1" r="AX95"/>
  <c i="2"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J9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89"/>
  <c r="E7"/>
  <c r="E115"/>
  <c i="1" r="L90"/>
  <c r="AM90"/>
  <c r="AM89"/>
  <c r="L89"/>
  <c r="AM87"/>
  <c r="L87"/>
  <c r="L85"/>
  <c r="L84"/>
  <c i="2" r="BK254"/>
  <c r="BK215"/>
  <c r="BK206"/>
  <c r="BK237"/>
  <c r="J217"/>
  <c r="BK202"/>
  <c r="J162"/>
  <c r="J144"/>
  <c r="BK129"/>
  <c r="BK204"/>
  <c r="BK186"/>
  <c r="J168"/>
  <c r="J150"/>
  <c r="BK134"/>
  <c r="BK228"/>
  <c r="BK217"/>
  <c r="J186"/>
  <c r="BK152"/>
  <c r="J178"/>
  <c r="BK162"/>
  <c r="BK160"/>
  <c r="BK144"/>
  <c i="3" r="BK127"/>
  <c i="2" r="J224"/>
  <c r="BK213"/>
  <c r="BK249"/>
  <c r="J215"/>
  <c r="J174"/>
  <c r="J160"/>
  <c r="BK136"/>
  <c r="BK233"/>
  <c r="BK196"/>
  <c r="J182"/>
  <c r="BK154"/>
  <c i="1" r="AS94"/>
  <c i="2" r="BK166"/>
  <c r="BK182"/>
  <c r="BK170"/>
  <c r="J154"/>
  <c r="J131"/>
  <c r="J219"/>
  <c r="J200"/>
  <c r="BK241"/>
  <c r="BK226"/>
  <c r="BK198"/>
  <c r="J188"/>
  <c r="J140"/>
  <c r="J226"/>
  <c r="J198"/>
  <c r="BK188"/>
  <c r="BK174"/>
  <c r="J156"/>
  <c r="J249"/>
  <c r="J241"/>
  <c r="BK219"/>
  <c r="BK200"/>
  <c r="BK176"/>
  <c r="J146"/>
  <c r="J180"/>
  <c r="BK164"/>
  <c r="J152"/>
  <c r="BK140"/>
  <c i="3" r="BK124"/>
  <c r="BK129"/>
  <c i="2" r="J228"/>
  <c r="BK252"/>
  <c r="J206"/>
  <c r="BK190"/>
  <c r="BK146"/>
  <c r="J254"/>
  <c r="J129"/>
  <c i="3" r="J122"/>
  <c i="2" r="BK221"/>
  <c r="J204"/>
  <c r="BK245"/>
  <c r="J210"/>
  <c r="J166"/>
  <c r="BK158"/>
  <c r="BK131"/>
  <c r="BK208"/>
  <c r="BK192"/>
  <c r="BK180"/>
  <c r="J138"/>
  <c r="J245"/>
  <c r="J221"/>
  <c r="J196"/>
  <c r="J158"/>
  <c r="J142"/>
  <c r="BK156"/>
  <c r="J134"/>
  <c i="3" r="J124"/>
  <c i="2" r="J252"/>
  <c r="J208"/>
  <c r="BK178"/>
  <c r="J233"/>
  <c r="J213"/>
  <c r="BK168"/>
  <c r="BK138"/>
  <c r="J237"/>
  <c r="J202"/>
  <c r="J190"/>
  <c r="J170"/>
  <c r="J164"/>
  <c r="J136"/>
  <c r="BK224"/>
  <c r="BK210"/>
  <c r="J192"/>
  <c r="BK150"/>
  <c r="J176"/>
  <c r="BK142"/>
  <c i="3" r="J127"/>
  <c r="J129"/>
  <c r="BK122"/>
  <c i="2" l="1" r="P128"/>
  <c r="T128"/>
  <c r="BK195"/>
  <c r="J195"/>
  <c r="J102"/>
  <c r="T223"/>
  <c r="BK133"/>
  <c r="J133"/>
  <c r="J100"/>
  <c r="P195"/>
  <c r="P223"/>
  <c r="P251"/>
  <c i="3" r="T121"/>
  <c r="T120"/>
  <c i="2" r="T133"/>
  <c r="BK223"/>
  <c r="J223"/>
  <c r="J104"/>
  <c r="BK251"/>
  <c r="J251"/>
  <c r="J105"/>
  <c i="3" r="P126"/>
  <c i="2" r="P133"/>
  <c r="T195"/>
  <c r="T194"/>
  <c r="P212"/>
  <c r="T212"/>
  <c r="T251"/>
  <c i="3" r="BK121"/>
  <c r="J121"/>
  <c r="J98"/>
  <c r="BK126"/>
  <c r="J126"/>
  <c r="J99"/>
  <c i="2" r="BK128"/>
  <c r="J128"/>
  <c r="J99"/>
  <c r="R128"/>
  <c r="R195"/>
  <c r="R194"/>
  <c r="BK212"/>
  <c r="J212"/>
  <c r="J103"/>
  <c r="R212"/>
  <c r="R251"/>
  <c i="3" r="R121"/>
  <c r="R120"/>
  <c r="R119"/>
  <c r="R126"/>
  <c i="2" r="R133"/>
  <c r="R126"/>
  <c r="R125"/>
  <c r="R223"/>
  <c i="3" r="P121"/>
  <c r="P120"/>
  <c r="P119"/>
  <c i="1" r="AU96"/>
  <c i="3" r="T126"/>
  <c i="2" r="T126"/>
  <c r="T125"/>
  <c r="BK194"/>
  <c r="J194"/>
  <c r="J101"/>
  <c i="3" r="F91"/>
  <c r="J91"/>
  <c r="J116"/>
  <c r="BE129"/>
  <c i="2" r="BK126"/>
  <c r="J126"/>
  <c r="J97"/>
  <c i="3" r="E85"/>
  <c r="F92"/>
  <c r="J113"/>
  <c r="BE124"/>
  <c r="BE122"/>
  <c r="BE127"/>
  <c i="2" r="F92"/>
  <c r="F121"/>
  <c r="BE150"/>
  <c r="BE156"/>
  <c r="BE176"/>
  <c r="J91"/>
  <c r="BE131"/>
  <c r="BE136"/>
  <c r="BE140"/>
  <c r="BE144"/>
  <c r="BE164"/>
  <c r="BE168"/>
  <c r="BE186"/>
  <c r="BE208"/>
  <c r="BE213"/>
  <c r="BE215"/>
  <c r="BE228"/>
  <c r="BE233"/>
  <c r="BE237"/>
  <c r="BE245"/>
  <c r="BE249"/>
  <c r="BE252"/>
  <c r="BE254"/>
  <c r="E85"/>
  <c r="J119"/>
  <c r="BE129"/>
  <c r="BE138"/>
  <c r="BE142"/>
  <c r="BE154"/>
  <c r="BE158"/>
  <c r="BE160"/>
  <c r="BE178"/>
  <c r="BE200"/>
  <c r="BE219"/>
  <c r="BE221"/>
  <c r="BE224"/>
  <c r="J92"/>
  <c r="BE134"/>
  <c r="BE146"/>
  <c r="BE152"/>
  <c r="BE162"/>
  <c r="BE166"/>
  <c r="BE170"/>
  <c r="BE174"/>
  <c r="BE188"/>
  <c r="BE190"/>
  <c r="BE192"/>
  <c r="BE206"/>
  <c r="BE217"/>
  <c r="BE241"/>
  <c r="BE180"/>
  <c r="BE182"/>
  <c r="BE196"/>
  <c r="BE198"/>
  <c r="BE202"/>
  <c r="BE204"/>
  <c r="BE210"/>
  <c r="BE226"/>
  <c r="F37"/>
  <c i="1" r="BD95"/>
  <c i="2" r="J34"/>
  <c i="1" r="AW95"/>
  <c i="3" r="F35"/>
  <c i="1" r="BB96"/>
  <c i="3" r="F34"/>
  <c i="1" r="BA96"/>
  <c i="3" r="F36"/>
  <c i="1" r="BC96"/>
  <c i="3" r="J34"/>
  <c i="1" r="AW96"/>
  <c i="3" r="F37"/>
  <c i="1" r="BD96"/>
  <c i="2" r="F34"/>
  <c i="1" r="BA95"/>
  <c i="2" r="F36"/>
  <c i="1" r="BC95"/>
  <c i="2" r="F35"/>
  <c i="1" r="BB95"/>
  <c i="2" l="1" r="P194"/>
  <c r="P126"/>
  <c r="P125"/>
  <c i="1" r="AU95"/>
  <c i="3" r="T119"/>
  <c r="BK120"/>
  <c r="J120"/>
  <c r="J97"/>
  <c i="2" r="BK125"/>
  <c r="J125"/>
  <c r="J96"/>
  <c i="1" r="AU94"/>
  <c r="BA94"/>
  <c r="W30"/>
  <c r="BB94"/>
  <c r="W31"/>
  <c i="2" r="F33"/>
  <c i="1" r="AZ95"/>
  <c r="BD94"/>
  <c r="W33"/>
  <c i="3" r="J33"/>
  <c i="1" r="AV96"/>
  <c r="AT96"/>
  <c i="3" r="F33"/>
  <c i="1" r="AZ96"/>
  <c i="2" r="J33"/>
  <c i="1" r="AV95"/>
  <c r="AT95"/>
  <c r="BC94"/>
  <c r="W32"/>
  <c i="3" l="1" r="BK119"/>
  <c r="J119"/>
  <c r="J30"/>
  <c i="1" r="AG96"/>
  <c r="AX94"/>
  <c r="AZ94"/>
  <c r="W29"/>
  <c r="AY94"/>
  <c r="AW94"/>
  <c r="AK30"/>
  <c i="2" r="J30"/>
  <c i="1" r="AG95"/>
  <c r="AG94"/>
  <c r="AK26"/>
  <c i="3" l="1" r="J39"/>
  <c r="J96"/>
  <c i="2" r="J39"/>
  <c i="1" r="AN95"/>
  <c r="AN9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<sst xmlns="http://schemas.openxmlformats.org/spreadsheetml/2006/main">
  <si>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</si>
  <si>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</si>
  <si>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</si>
  <si>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</si>
  <si>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</si>
  <si>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{4eacc146-ba91-4b21-9416-562f64bebab8}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</si>
  <si>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</si>
  <si>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</si>
  <si>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</si>
  <si>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</si>
  <si>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</si>
  <si>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</si>
  <si>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</si>
  <si>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2023/403</t>
  </si>
  <si>
    <t>Stavba:</t>
  </si>
  <si>
    <t>SO_03 - Mokřad v k. ú. Kunice (ZELEŇ)</t>
  </si>
  <si>
    <t>KSO:</t>
  </si>
  <si>
    <t>CC-CZ:</t>
  </si>
  <si>
    <t>Místo:</t>
  </si>
  <si>
    <t xml:space="preserve"> </t>
  </si>
  <si>
    <t>Datum:</t>
  </si>
  <si>
    <t>11. 7. 2025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</si>
  <si>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</si>
  <si>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</si>
  <si>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</si>
  <si>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</si>
  <si>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</si>
  <si>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</si>
  <si>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</si>
  <si>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</si>
  <si>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</si>
  <si>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</si>
  <si>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</si>
  <si>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</si>
  <si>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</si>
  <si>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</si>
  <si>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</si>
  <si>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</si>
  <si>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</si>
  <si>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</si>
  <si>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</si>
  <si>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</si>
  <si>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</si>
  <si>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</si>
  <si>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</si>
  <si>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</si>
  <si>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</si>
  <si>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</si>
  <si>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</si>
  <si>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</si>
  <si>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</si>
  <si>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</si>
  <si>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</si>
  <si>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</si>
  <si>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</si>
  <si>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</si>
  <si>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</si>
  <si>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</si>
  <si>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</si>
  <si>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</si>
  <si>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</si>
  <si>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</si>
  <si>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</si>
  <si>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</si>
  <si>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</si>
  <si>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</si>
  <si>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</si>
  <si>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</si>
  <si>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</si>
  <si>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</si>
  <si>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</si>
  <si>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</si>
  <si>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</si>
  <si>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</si>
  <si>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</si>
  <si>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03.2</t>
  </si>
  <si>
    <t>Sadové úpravy</t>
  </si>
  <si>
    <t>STA</t>
  </si>
  <si>
    <t>1</t>
  </si>
  <si>
    <t>{9a7b957b-f10d-406f-a17f-d9a21dd504ad}</t>
  </si>
  <si>
    <t>2</t>
  </si>
  <si>
    <t>VRN</t>
  </si>
  <si>
    <t>Vedlejší rozpočtové...</t>
  </si>
  <si>
    <t>{47d5fd38-2dba-4020-aa32-ab0dc86d4ad8}</t>
  </si>
  <si>
    <t>KRYCÍ LIST SOUPISU PRACÍ</t>
  </si>
  <si>
    <t>Objekt:</t>
  </si>
  <si>
    <t>SO 03.2 - Sadové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</si>
  <si>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</si>
  <si>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</si>
  <si>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</si>
  <si>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</si>
  <si>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</si>
  <si>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</si>
  <si>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N04 - Sadové úpravy</t>
  </si>
  <si>
    <t xml:space="preserve">    N03 - Příprava půdy</t>
  </si>
  <si>
    <t xml:space="preserve">    N05 - Výsadba dřevin</t>
  </si>
  <si>
    <t xml:space="preserve">    N10 - Materiál pro výsadbu</t>
  </si>
  <si>
    <t xml:space="preserve">      N07 - Stromy</t>
  </si>
  <si>
    <t xml:space="preserve">      N08 - Keře</t>
  </si>
  <si>
    <t xml:space="preserve">    N09 - Založení trávníku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</si>
  <si>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</si>
  <si>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</si>
  <si>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</si>
  <si>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</si>
  <si>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</si>
  <si>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</si>
  <si>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</si>
  <si>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</si>
  <si>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</si>
  <si>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</si>
  <si>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</si>
  <si>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</si>
  <si>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</si>
  <si>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</si>
  <si>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</si>
  <si>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</si>
  <si>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</si>
  <si>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N04</t>
  </si>
  <si>
    <t>N03</t>
  </si>
  <si>
    <t>Příprava půdy</t>
  </si>
  <si>
    <t>K</t>
  </si>
  <si>
    <t>183403115</t>
  </si>
  <si>
    <t>Obdělání půdy kultivátorováním ve svahu přes 1:5 do 1:2</t>
  </si>
  <si>
    <t>m2</t>
  </si>
  <si>
    <t>CS ÚRS 2025 02</t>
  </si>
  <si>
    <t>4</t>
  </si>
  <si>
    <t>PP</t>
  </si>
  <si>
    <t>Obdělání půdy kultivátorováním na svahu přes 1:5 do 1:2</t>
  </si>
  <si>
    <t>183403253</t>
  </si>
  <si>
    <t>Obdělání půdy hrabáním ve svahu přes 1:5 do 1:2</t>
  </si>
  <si>
    <t>Obdělání půdy hrabáním na svahu přes 1:5 do 1:2</t>
  </si>
  <si>
    <t>N05</t>
  </si>
  <si>
    <t>Výsadba dřevin</t>
  </si>
  <si>
    <t>3</t>
  </si>
  <si>
    <t>183101121</t>
  </si>
  <si>
    <t>Hloubení jamek bez výměny půdy zeminy tř 1 až 4 objem do 1 m3 v rovině a svahu do 1:5</t>
  </si>
  <si>
    <t>kus</t>
  </si>
  <si>
    <t>6</t>
  </si>
  <si>
    <t>183112131</t>
  </si>
  <si>
    <t>Hloubení jamek bez výměny půdy zeminy skupiny 1 až 4 obj přes 0,01 do 0,02 m3 ve svahu přes 1:5 do 1:2</t>
  </si>
  <si>
    <t>8</t>
  </si>
  <si>
    <t>Hloubení jamek pro vysazování rostlin v zemině skupiny 1 až 4 bez výměny půdy na svahu přes 1:5 do 1:2, objemu přes 0,01 do 0,02 m3</t>
  </si>
  <si>
    <t>5</t>
  </si>
  <si>
    <t>184102114</t>
  </si>
  <si>
    <t>Výsadba dřeviny s balem D do 0,5 m do jamky se zalitím v rovině a svahu do 1:5, vč. komparativního řezu</t>
  </si>
  <si>
    <t>10</t>
  </si>
  <si>
    <t>184102122</t>
  </si>
  <si>
    <t>Výsadba dřeviny s balem D přes 0,2 do 0,3 m do jamky se zalitím ve svahu přes 1:5 do 1:2</t>
  </si>
  <si>
    <t>Výsadba dřeviny s balem do předem vyhloubené jamky se zalitím na svahu přes 1:5 do 1:2, při průměru balu přes 200 do 300 mm</t>
  </si>
  <si>
    <t>7</t>
  </si>
  <si>
    <t>R-185802114.1</t>
  </si>
  <si>
    <t>Aplikace půdního kondicionéru k jednotlivým rostlinám v rovině a svahu do 1:5</t>
  </si>
  <si>
    <t>t</t>
  </si>
  <si>
    <t>vlastní položka</t>
  </si>
  <si>
    <t>14</t>
  </si>
  <si>
    <t>185802124</t>
  </si>
  <si>
    <t>Aplikace půdního kondicionéru k jednotlivým rostlinám a na široko v rovině a ve svahu do 1:2</t>
  </si>
  <si>
    <t>16</t>
  </si>
  <si>
    <t>9</t>
  </si>
  <si>
    <t>M</t>
  </si>
  <si>
    <t>251911550-R.1</t>
  </si>
  <si>
    <t>Půdní kondicionér vícesložkový, vč. dovozu, ztratné 3% v ceně</t>
  </si>
  <si>
    <t>kg</t>
  </si>
  <si>
    <t>18</t>
  </si>
  <si>
    <t>Fyzikální půdní kondicionér vícesložkový, zvyšuje vodní a živnou kapacitu půdy nebo růstového média, podporuje rozvoj kořenů, růst rosltin, snižuje potřebu zavlažování. Směs zesítěných hydroabsorbentů polymerů, růstových prekurzorů, postupně uvolňujících</t>
  </si>
  <si>
    <t>VV</t>
  </si>
  <si>
    <t>0,004*1000 "Přepočtené koeficientem množství</t>
  </si>
  <si>
    <t>Součet</t>
  </si>
  <si>
    <t>184215133</t>
  </si>
  <si>
    <t>Ukotvení kmene dřevin třemi kůly D do 0,1 m délky do 3 m</t>
  </si>
  <si>
    <t>20</t>
  </si>
  <si>
    <t>11</t>
  </si>
  <si>
    <t>R-184911111.1</t>
  </si>
  <si>
    <t>Uvázání dřeviny ke kůlům</t>
  </si>
  <si>
    <t>22</t>
  </si>
  <si>
    <t>R-1004-3</t>
  </si>
  <si>
    <t>Kůl dřevěný vyvazovací, rozměry 250/8 cm, s tlak.impregnací</t>
  </si>
  <si>
    <t>24</t>
  </si>
  <si>
    <t>13</t>
  </si>
  <si>
    <t>R-1005</t>
  </si>
  <si>
    <t>Příčka z půlené frézované kulatiny prům. 8 cm, délka 60 cm, ztratné 1%</t>
  </si>
  <si>
    <t>26</t>
  </si>
  <si>
    <t>R-1008</t>
  </si>
  <si>
    <t>Úvazek pro kotvení, bavlněný, šířka 30 mm</t>
  </si>
  <si>
    <t>m</t>
  </si>
  <si>
    <t>28</t>
  </si>
  <si>
    <t>15</t>
  </si>
  <si>
    <t>184215411</t>
  </si>
  <si>
    <t>Zhotovení závlahové mísy dřevin D do 0,5 m v rovině nebo na svahu do 1:5</t>
  </si>
  <si>
    <t>30</t>
  </si>
  <si>
    <t>184813162</t>
  </si>
  <si>
    <t>Zřízení ochranného nátěru kmene stromu do výšky 1 m obvodu přes 180 do 250 mm</t>
  </si>
  <si>
    <t>32</t>
  </si>
  <si>
    <t>Zřízení ochranného nátěru kmene stromu do výšky 1 m, obvodu kmene přes 180 do 250 mm</t>
  </si>
  <si>
    <t>17</t>
  </si>
  <si>
    <t>100</t>
  </si>
  <si>
    <t>Ochranný nátěr na kmeny proti korní spále způsobené teplotními vlivy</t>
  </si>
  <si>
    <t>34</t>
  </si>
  <si>
    <t>184911421</t>
  </si>
  <si>
    <t>Mulčování rostlin kůrou tl. do 0,1 m v rovině a svahu do 1:5</t>
  </si>
  <si>
    <t>36</t>
  </si>
  <si>
    <t>19</t>
  </si>
  <si>
    <t>184911422</t>
  </si>
  <si>
    <t>Mulčování rostlin kůrou tl do 0,1 m ve svahu přes 1:5 do 1:2</t>
  </si>
  <si>
    <t>38</t>
  </si>
  <si>
    <t>Mulčování vysazených rostlin mulčovací kůrou, tl. do 100 mm na svahu přes 1:5 do 1:2</t>
  </si>
  <si>
    <t>10391100</t>
  </si>
  <si>
    <t>kůra mulčovací VL</t>
  </si>
  <si>
    <t>m3</t>
  </si>
  <si>
    <t>40</t>
  </si>
  <si>
    <t>149*0,1 "Přepočtené koeficientem množství</t>
  </si>
  <si>
    <t>184813121</t>
  </si>
  <si>
    <t>Ochrana dřevin před okusem mechanicky pletivem v rovině a svahu do 1:5</t>
  </si>
  <si>
    <t>42</t>
  </si>
  <si>
    <t>Ochrana dřevin před okusem zvěří mechanicky v rovině nebo ve svahu do 1:5, pletivem, výšky do 2 m</t>
  </si>
  <si>
    <t>R-10023</t>
  </si>
  <si>
    <t>Uzlové lesnické pletivo pozinkované, 1,6/2,0/1250, ztratné 4% v ceně</t>
  </si>
  <si>
    <t>44</t>
  </si>
  <si>
    <t xml:space="preserve">Uzlové lesnické pletivo, v.1250 mm, velikost ok 5x15cm,10x15cm,15x15cm,20x15cm (odspodu nahoru se oka zvětšují), žárově pozinkovaný ocelový drát, pr. drátu 2,0/1,6mm, počet drátů 13 ks, balení role 50m,  ztratné 4% v ceně</t>
  </si>
  <si>
    <t>23</t>
  </si>
  <si>
    <t>184813135</t>
  </si>
  <si>
    <t>Ochrana dřevin do 70 cm před okusem chemickým postřikem v rovině a svahu do 1:5</t>
  </si>
  <si>
    <t>46</t>
  </si>
  <si>
    <t>Ochrana dřevin před okusem zvěří chemicky postřikem, výšky do 70 cm</t>
  </si>
  <si>
    <t>348951256</t>
  </si>
  <si>
    <t>Osazení oplocení lesních kultur výšky přes 1,5 m s drátěným pletivem</t>
  </si>
  <si>
    <t>48</t>
  </si>
  <si>
    <t>Osazení oplocení lesních kultur včetně dřevěných kůlů průměru do 120 mm, v osové vzdálenosti 3 m (dodávka řeziva ve specifikaci) v oplocení výšky přes 1,5 m s drátěným pletivem</t>
  </si>
  <si>
    <t>25</t>
  </si>
  <si>
    <t>348952178</t>
  </si>
  <si>
    <t>Osazení vrat z plotových tyček výšky přes 1,5 m plochy do 10 m2</t>
  </si>
  <si>
    <t>50</t>
  </si>
  <si>
    <t>Osazení oplocení lesních kultur vrata z plotových tyček výšky přes 1,5 m plochy přes 2 do 10 m2</t>
  </si>
  <si>
    <t>"počet bran v oplocenkách"4</t>
  </si>
  <si>
    <t>185804312</t>
  </si>
  <si>
    <t>Zalití rostlin vodou plocha přes 20 m2</t>
  </si>
  <si>
    <t>52</t>
  </si>
  <si>
    <t>27</t>
  </si>
  <si>
    <t>185851121</t>
  </si>
  <si>
    <t>Dovoz vody pro zálivku rostlin za vzdálenost do 1000 m</t>
  </si>
  <si>
    <t>54</t>
  </si>
  <si>
    <t>185851129</t>
  </si>
  <si>
    <t>Příplatek k dovozu vody pro zálivku rostlin do 1000 m ZKD 1000 m</t>
  </si>
  <si>
    <t>56</t>
  </si>
  <si>
    <t>29</t>
  </si>
  <si>
    <t>082113210</t>
  </si>
  <si>
    <t>voda pitná pro ostatní odběratele</t>
  </si>
  <si>
    <t>58</t>
  </si>
  <si>
    <t>N10</t>
  </si>
  <si>
    <t>Materiál pro výsadbu</t>
  </si>
  <si>
    <t>N07</t>
  </si>
  <si>
    <t>Stromy</t>
  </si>
  <si>
    <t>R_200112</t>
  </si>
  <si>
    <t>Quercus robur, obvod kmene 8-10 cm, s balem, ztratné 3% v ceně</t>
  </si>
  <si>
    <t xml:space="preserve">vlastní položka </t>
  </si>
  <si>
    <t>60</t>
  </si>
  <si>
    <t>31</t>
  </si>
  <si>
    <t>R_200305</t>
  </si>
  <si>
    <t>Salix alba, obvod kmene 8-10 cm, s balem, ztratné 3% v ceně</t>
  </si>
  <si>
    <t>62</t>
  </si>
  <si>
    <t>SLL0001.1</t>
  </si>
  <si>
    <t>Acer pseudoplatanus, v 80-100cm, quickpot 1,6l, ztratné 3% v ceně</t>
  </si>
  <si>
    <t>64</t>
  </si>
  <si>
    <t>33</t>
  </si>
  <si>
    <t>SLL0355</t>
  </si>
  <si>
    <t>Carpinus betulus, v 80-100cm, quickpot 1,6l, ztratné 3% v ceně</t>
  </si>
  <si>
    <t>66</t>
  </si>
  <si>
    <t>R_2001173</t>
  </si>
  <si>
    <t>Quercus robur, v 80-100cm, quickpot 1,6l, ztratné 3% v ceně</t>
  </si>
  <si>
    <t>68</t>
  </si>
  <si>
    <t>35</t>
  </si>
  <si>
    <t>R_20011731</t>
  </si>
  <si>
    <t>Prunus avium, v 80-100cm, quickpot 1,6l, ztratné 3% v ceně</t>
  </si>
  <si>
    <t>70</t>
  </si>
  <si>
    <t>R_20011732</t>
  </si>
  <si>
    <t>Sorbus aucuparia, v 80-100cm, quickpot 1,6l, ztratné 3% v ceně</t>
  </si>
  <si>
    <t>72</t>
  </si>
  <si>
    <t>37</t>
  </si>
  <si>
    <t>SLL1460</t>
  </si>
  <si>
    <t>Tilia cordata, v 80-100cm, quickpot 1,6l, ztratné 3% v ceně</t>
  </si>
  <si>
    <t>74</t>
  </si>
  <si>
    <t>N08</t>
  </si>
  <si>
    <t>Keře</t>
  </si>
  <si>
    <t>SLL04501</t>
  </si>
  <si>
    <t>Corylus avellana, v 40-60cm, ko 1,5l, ztratné 3% v ceně</t>
  </si>
  <si>
    <t>76</t>
  </si>
  <si>
    <t>39</t>
  </si>
  <si>
    <t>SLL045021</t>
  </si>
  <si>
    <t>Crataegus monogyna, v 40-60cm, ko 1,5l, ztratné 3% v ceně</t>
  </si>
  <si>
    <t>78</t>
  </si>
  <si>
    <t>Crataegus monogyna, v 40-60, ko 1,5l, ztratné 3% v ceně</t>
  </si>
  <si>
    <t>R_300097</t>
  </si>
  <si>
    <t>Prunus spinosa, v 40-60, ko 1,5l, ztratné 3% v ceně</t>
  </si>
  <si>
    <t>80</t>
  </si>
  <si>
    <t>41</t>
  </si>
  <si>
    <t>SLL1234</t>
  </si>
  <si>
    <t>Rhamnus catharticus, v 40-60, ko 1,5l, ztratné 3% v ceně</t>
  </si>
  <si>
    <t>82</t>
  </si>
  <si>
    <t>R_3000112</t>
  </si>
  <si>
    <t>Viburnum opulus, v 40-60, ko 1,5l, ztratné 3% v ceně</t>
  </si>
  <si>
    <t>84</t>
  </si>
  <si>
    <t>N09</t>
  </si>
  <si>
    <t>Založení trávníku</t>
  </si>
  <si>
    <t>43</t>
  </si>
  <si>
    <t>96</t>
  </si>
  <si>
    <t>98</t>
  </si>
  <si>
    <t>45</t>
  </si>
  <si>
    <t>181411122</t>
  </si>
  <si>
    <t>Založení lučního trávníku výsevem pl do 1000 m2 ve svahu přes 1:5 do 1:2</t>
  </si>
  <si>
    <t>86</t>
  </si>
  <si>
    <t>Založení trávníku na půdě předem připravené plochy do 1000 m2 výsevem včetně utažení lučního na svahu přes 1:5 do 1:2</t>
  </si>
  <si>
    <t>"trávník v oplocence"550</t>
  </si>
  <si>
    <t>"trávník do vlhka"630</t>
  </si>
  <si>
    <t>00572100</t>
  </si>
  <si>
    <t>osivo travní s jetelem plazivým snášející mulčování</t>
  </si>
  <si>
    <t>88</t>
  </si>
  <si>
    <t>"trávník v oplocence - 25g/m2"525*0,025</t>
  </si>
  <si>
    <t>47</t>
  </si>
  <si>
    <t>00572470</t>
  </si>
  <si>
    <t>osivo směs travní do vlhka k tůním a korytu</t>
  </si>
  <si>
    <t>90</t>
  </si>
  <si>
    <t>"trávník do vlhka - 6g/m2"630*0,006</t>
  </si>
  <si>
    <t>181451122</t>
  </si>
  <si>
    <t>Založení lučního trávníku výsevem pl přes 1000 m2 ve svahu přes 1:5 do 1:2</t>
  </si>
  <si>
    <t>92</t>
  </si>
  <si>
    <t>Založení trávníku na půdě předem připravené plochy přes 1000 m2 výsevem včetně utažení lučního na svahu přes 1:5 do 1:2</t>
  </si>
  <si>
    <t>"trávník pod oplocenkami a nad tokem"1770</t>
  </si>
  <si>
    <t>49</t>
  </si>
  <si>
    <t>00572474-R</t>
  </si>
  <si>
    <t>osivo směs krajinná jetelotravní s pestrým zastoupením jetelovin</t>
  </si>
  <si>
    <t>94</t>
  </si>
  <si>
    <t>1770*0,025 "Přepočtené koeficientem množství</t>
  </si>
  <si>
    <t>185803211</t>
  </si>
  <si>
    <t>Uválcování trávníku v rovině a svahu</t>
  </si>
  <si>
    <t>998</t>
  </si>
  <si>
    <t>Přesun hmot</t>
  </si>
  <si>
    <t>51</t>
  </si>
  <si>
    <t>998231311</t>
  </si>
  <si>
    <t>Přesun hmot pro sadovnické a krajinářské úpravy vodorovně do 5000 m</t>
  </si>
  <si>
    <t>102</t>
  </si>
  <si>
    <t>998231411</t>
  </si>
  <si>
    <t>Ruční přesun hmot pro sadovnické a krajinářské úpravy do100 m</t>
  </si>
  <si>
    <t>104</t>
  </si>
  <si>
    <t>VRN - Vedlejší rozpočtové...</t>
  </si>
  <si>
    <t>VRN - Vedlejší rozpočtové náklady</t>
  </si>
  <si>
    <t xml:space="preserve">    VRN1 - Průzkumné, geodetické a projektové práce</t>
  </si>
  <si>
    <t>VRN9 - Ostatní náklady</t>
  </si>
  <si>
    <t>Vedlejší rozpočtové náklady</t>
  </si>
  <si>
    <t>VRN1</t>
  </si>
  <si>
    <t>Průzkumné, geodetické a projektové práce</t>
  </si>
  <si>
    <t>012002000/R1</t>
  </si>
  <si>
    <t>Vytýčení inženýrských sítí a zařízení, včetně zajištění případné aktualizace vyjádření správců sítí, zajištění všech nezbytných opatření, jimiž bude předejito porušení jakékoliv inženýrské sítě během výstavby.</t>
  </si>
  <si>
    <t>kpl</t>
  </si>
  <si>
    <t>012002000/R2</t>
  </si>
  <si>
    <t>Vytýčení stavby odborně způsobilou osobou v oboru zeměměřičství, včetně vytyčení hranic pozemků.</t>
  </si>
  <si>
    <t>VRN9</t>
  </si>
  <si>
    <t>Ostatní náklady</t>
  </si>
  <si>
    <t>094002000/R</t>
  </si>
  <si>
    <t>Zajištění publicity projektu - dočasná tabule formátu A3</t>
  </si>
  <si>
    <t>094002000/R.1</t>
  </si>
  <si>
    <t>Zajištění publicity projektu - trvalá tabule formátu A3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</si>
</sst>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="1" customFormat="1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5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S5" s="16" t="s">
        <v>6</v>
      </c>
    </row>
    <row r="6" s="1" customFormat="1" ht="36.96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" t="s">
        <v>15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S6" s="16" t="s">
        <v>6</v>
      </c>
    </row>
    <row r="7" s="1" customFormat="1" ht="12" customHeight="1">
      <c r="B7" s="20"/>
      <c r="C7" s="21"/>
      <c r="D7" s="28" t="s">
        <v>16</v>
      </c>
      <c r="E7" s="21"/>
      <c r="F7" s="21"/>
      <c r="G7" s="21"/>
      <c r="H7" s="21"/>
      <c r="I7" s="21"/>
      <c r="J7" s="21"/>
      <c r="K7" s="25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17</v>
      </c>
      <c r="AL7" s="21"/>
      <c r="AM7" s="21"/>
      <c r="AN7" s="25" t="s">
        <v>1</v>
      </c>
      <c r="AO7" s="21"/>
      <c r="AP7" s="21"/>
      <c r="AQ7" s="21"/>
      <c r="AR7" s="19"/>
      <c r="BS7" s="16" t="s">
        <v>6</v>
      </c>
    </row>
    <row r="8" s="1" customFormat="1" ht="12" customHeight="1">
      <c r="B8" s="20"/>
      <c r="C8" s="21"/>
      <c r="D8" s="28" t="s">
        <v>18</v>
      </c>
      <c r="E8" s="21"/>
      <c r="F8" s="21"/>
      <c r="G8" s="21"/>
      <c r="H8" s="21"/>
      <c r="I8" s="21"/>
      <c r="J8" s="21"/>
      <c r="K8" s="25" t="s">
        <v>19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20</v>
      </c>
      <c r="AL8" s="21"/>
      <c r="AM8" s="21"/>
      <c r="AN8" s="25" t="s">
        <v>21</v>
      </c>
      <c r="AO8" s="21"/>
      <c r="AP8" s="21"/>
      <c r="AQ8" s="21"/>
      <c r="AR8" s="19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="1" customFormat="1" ht="12" customHeight="1">
      <c r="B10" s="20"/>
      <c r="C10" s="21"/>
      <c r="D10" s="28" t="s">
        <v>22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23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6</v>
      </c>
    </row>
    <row r="11" s="1" customFormat="1" ht="18.48" customHeight="1">
      <c r="B11" s="20"/>
      <c r="C11" s="21"/>
      <c r="D11" s="21"/>
      <c r="E11" s="25" t="s">
        <v>19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24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="1" customFormat="1" ht="12" customHeight="1">
      <c r="B13" s="20"/>
      <c r="C13" s="21"/>
      <c r="D13" s="28" t="s">
        <v>25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23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6</v>
      </c>
    </row>
    <row r="14">
      <c r="B14" s="20"/>
      <c r="C14" s="21"/>
      <c r="D14" s="21"/>
      <c r="E14" s="25" t="s">
        <v>19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24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="1" customFormat="1" ht="12" customHeight="1">
      <c r="B16" s="20"/>
      <c r="C16" s="21"/>
      <c r="D16" s="28" t="s">
        <v>26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23</v>
      </c>
      <c r="AL16" s="21"/>
      <c r="AM16" s="21"/>
      <c r="AN16" s="25" t="s">
        <v>1</v>
      </c>
      <c r="AO16" s="21"/>
      <c r="AP16" s="21"/>
      <c r="AQ16" s="21"/>
      <c r="AR16" s="19"/>
      <c r="BS16" s="16" t="s">
        <v>4</v>
      </c>
    </row>
    <row r="17" s="1" customFormat="1" ht="18.48" customHeight="1">
      <c r="B17" s="20"/>
      <c r="C17" s="21"/>
      <c r="D17" s="21"/>
      <c r="E17" s="25" t="s">
        <v>19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24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27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="1" customFormat="1" ht="12" customHeight="1">
      <c r="B19" s="20"/>
      <c r="C19" s="21"/>
      <c r="D19" s="28" t="s">
        <v>28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23</v>
      </c>
      <c r="AL19" s="21"/>
      <c r="AM19" s="21"/>
      <c r="AN19" s="25" t="s">
        <v>1</v>
      </c>
      <c r="AO19" s="21"/>
      <c r="AP19" s="21"/>
      <c r="AQ19" s="21"/>
      <c r="AR19" s="19"/>
      <c r="BS19" s="16" t="s">
        <v>6</v>
      </c>
    </row>
    <row r="20" s="1" customFormat="1" ht="18.48" customHeight="1">
      <c r="B20" s="20"/>
      <c r="C20" s="21"/>
      <c r="D20" s="21"/>
      <c r="E20" s="25" t="s">
        <v>19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24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27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="1" customFormat="1" ht="12" customHeight="1">
      <c r="B22" s="20"/>
      <c r="C22" s="21"/>
      <c r="D22" s="28" t="s">
        <v>29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="1" customFormat="1" ht="16.5" customHeight="1">
      <c r="B23" s="20"/>
      <c r="C23" s="21"/>
      <c r="D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1"/>
      <c r="AP23" s="21"/>
      <c r="AQ23" s="21"/>
      <c r="AR23" s="19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="1" customFormat="1" ht="6.96" customHeight="1">
      <c r="B25" s="20"/>
      <c r="C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1"/>
      <c r="AQ25" s="21"/>
      <c r="AR25" s="19"/>
    </row>
    <row r="26" s="2" customFormat="1" ht="25.92" customHeight="1">
      <c r="A26" s="31"/>
      <c r="B26" s="32"/>
      <c r="C26" s="33"/>
      <c r="D26" s="34" t="s">
        <v>30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ROUND(AG94,2)</f>
        <v>362558.89000000001</v>
      </c>
      <c r="AL26" s="35"/>
      <c r="AM26" s="35"/>
      <c r="AN26" s="35"/>
      <c r="AO26" s="35"/>
      <c r="AP26" s="33"/>
      <c r="AQ26" s="33"/>
      <c r="AR26" s="37"/>
      <c r="BE26" s="31"/>
    </row>
    <row r="27" s="2" customFormat="1" ht="6.96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7"/>
      <c r="BE27" s="31"/>
    </row>
    <row r="28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31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32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33</v>
      </c>
      <c r="AL28" s="38"/>
      <c r="AM28" s="38"/>
      <c r="AN28" s="38"/>
      <c r="AO28" s="38"/>
      <c r="AP28" s="33"/>
      <c r="AQ28" s="33"/>
      <c r="AR28" s="37"/>
      <c r="BE28" s="31"/>
    </row>
    <row r="29" s="3" customFormat="1" ht="14.4" customHeight="1">
      <c r="A29" s="3"/>
      <c r="B29" s="39"/>
      <c r="C29" s="40"/>
      <c r="D29" s="28" t="s">
        <v>34</v>
      </c>
      <c r="E29" s="40"/>
      <c r="F29" s="28" t="s">
        <v>35</v>
      </c>
      <c r="G29" s="40"/>
      <c r="H29" s="40"/>
      <c r="I29" s="40"/>
      <c r="J29" s="40"/>
      <c r="K29" s="40"/>
      <c r="L29" s="41">
        <v>0.20999999999999999</v>
      </c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2">
        <f>ROUND(AZ94, 2)</f>
        <v>362558.89000000001</v>
      </c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2">
        <f>ROUND(AV94, 2)</f>
        <v>76137.369999999995</v>
      </c>
      <c r="AL29" s="40"/>
      <c r="AM29" s="40"/>
      <c r="AN29" s="40"/>
      <c r="AO29" s="40"/>
      <c r="AP29" s="40"/>
      <c r="AQ29" s="40"/>
      <c r="AR29" s="43"/>
      <c r="BE29" s="3"/>
    </row>
    <row r="30" s="3" customFormat="1" ht="14.4" customHeight="1">
      <c r="A30" s="3"/>
      <c r="B30" s="39"/>
      <c r="C30" s="40"/>
      <c r="D30" s="40"/>
      <c r="E30" s="40"/>
      <c r="F30" s="28" t="s">
        <v>36</v>
      </c>
      <c r="G30" s="40"/>
      <c r="H30" s="40"/>
      <c r="I30" s="40"/>
      <c r="J30" s="40"/>
      <c r="K30" s="40"/>
      <c r="L30" s="41">
        <v>0.12</v>
      </c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2">
        <f>ROUND(BA94, 2)</f>
        <v>0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2">
        <f>ROUND(AW94, 2)</f>
        <v>0</v>
      </c>
      <c r="AL30" s="40"/>
      <c r="AM30" s="40"/>
      <c r="AN30" s="40"/>
      <c r="AO30" s="40"/>
      <c r="AP30" s="40"/>
      <c r="AQ30" s="40"/>
      <c r="AR30" s="43"/>
      <c r="BE30" s="3"/>
    </row>
    <row r="31" hidden="1" s="3" customFormat="1" ht="14.4" customHeight="1">
      <c r="A31" s="3"/>
      <c r="B31" s="39"/>
      <c r="C31" s="40"/>
      <c r="D31" s="40"/>
      <c r="E31" s="40"/>
      <c r="F31" s="28" t="s">
        <v>37</v>
      </c>
      <c r="G31" s="40"/>
      <c r="H31" s="40"/>
      <c r="I31" s="40"/>
      <c r="J31" s="40"/>
      <c r="K31" s="40"/>
      <c r="L31" s="41">
        <v>0.20999999999999999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2">
        <f>ROUND(BB94, 2)</f>
        <v>0</v>
      </c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2">
        <v>0</v>
      </c>
      <c r="AL31" s="40"/>
      <c r="AM31" s="40"/>
      <c r="AN31" s="40"/>
      <c r="AO31" s="40"/>
      <c r="AP31" s="40"/>
      <c r="AQ31" s="40"/>
      <c r="AR31" s="43"/>
      <c r="BE31" s="3"/>
    </row>
    <row r="32" hidden="1" s="3" customFormat="1" ht="14.4" customHeight="1">
      <c r="A32" s="3"/>
      <c r="B32" s="39"/>
      <c r="C32" s="40"/>
      <c r="D32" s="40"/>
      <c r="E32" s="40"/>
      <c r="F32" s="28" t="s">
        <v>38</v>
      </c>
      <c r="G32" s="40"/>
      <c r="H32" s="40"/>
      <c r="I32" s="40"/>
      <c r="J32" s="40"/>
      <c r="K32" s="40"/>
      <c r="L32" s="41">
        <v>0.12</v>
      </c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2">
        <f>ROUND(BC94, 2)</f>
        <v>0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2">
        <v>0</v>
      </c>
      <c r="AL32" s="40"/>
      <c r="AM32" s="40"/>
      <c r="AN32" s="40"/>
      <c r="AO32" s="40"/>
      <c r="AP32" s="40"/>
      <c r="AQ32" s="40"/>
      <c r="AR32" s="43"/>
      <c r="BE32" s="3"/>
    </row>
    <row r="33" hidden="1" s="3" customFormat="1" ht="14.4" customHeight="1">
      <c r="A33" s="3"/>
      <c r="B33" s="39"/>
      <c r="C33" s="40"/>
      <c r="D33" s="40"/>
      <c r="E33" s="40"/>
      <c r="F33" s="28" t="s">
        <v>39</v>
      </c>
      <c r="G33" s="40"/>
      <c r="H33" s="40"/>
      <c r="I33" s="40"/>
      <c r="J33" s="40"/>
      <c r="K33" s="40"/>
      <c r="L33" s="41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2">
        <f>ROUND(BD94, 2)</f>
        <v>0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2">
        <v>0</v>
      </c>
      <c r="AL33" s="40"/>
      <c r="AM33" s="40"/>
      <c r="AN33" s="40"/>
      <c r="AO33" s="40"/>
      <c r="AP33" s="40"/>
      <c r="AQ33" s="40"/>
      <c r="AR33" s="43"/>
      <c r="BE33" s="3"/>
    </row>
    <row r="34" s="2" customFormat="1" ht="6.96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7"/>
      <c r="BE34" s="31"/>
    </row>
    <row r="35" s="2" customFormat="1" ht="25.92" customHeight="1">
      <c r="A35" s="31"/>
      <c r="B35" s="32"/>
      <c r="C35" s="44"/>
      <c r="D35" s="45" t="s">
        <v>40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41</v>
      </c>
      <c r="U35" s="46"/>
      <c r="V35" s="46"/>
      <c r="W35" s="46"/>
      <c r="X35" s="48" t="s">
        <v>42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438696.26000000001</v>
      </c>
      <c r="AL35" s="46"/>
      <c r="AM35" s="46"/>
      <c r="AN35" s="46"/>
      <c r="AO35" s="50"/>
      <c r="AP35" s="44"/>
      <c r="AQ35" s="44"/>
      <c r="AR35" s="37"/>
      <c r="BE35" s="31"/>
    </row>
    <row r="36" s="2" customFormat="1" ht="6.96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7"/>
      <c r="BE36" s="31"/>
    </row>
    <row r="3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7"/>
      <c r="BE37" s="31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1"/>
      <c r="C49" s="52"/>
      <c r="D49" s="53" t="s">
        <v>43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44</v>
      </c>
      <c r="AI49" s="54"/>
      <c r="AJ49" s="54"/>
      <c r="AK49" s="54"/>
      <c r="AL49" s="54"/>
      <c r="AM49" s="54"/>
      <c r="AN49" s="54"/>
      <c r="AO49" s="54"/>
      <c r="AP49" s="52"/>
      <c r="AQ49" s="52"/>
      <c r="AR49" s="55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1"/>
      <c r="B60" s="32"/>
      <c r="C60" s="33"/>
      <c r="D60" s="56" t="s">
        <v>45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6" t="s">
        <v>46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6" t="s">
        <v>45</v>
      </c>
      <c r="AI60" s="35"/>
      <c r="AJ60" s="35"/>
      <c r="AK60" s="35"/>
      <c r="AL60" s="35"/>
      <c r="AM60" s="56" t="s">
        <v>46</v>
      </c>
      <c r="AN60" s="35"/>
      <c r="AO60" s="35"/>
      <c r="AP60" s="33"/>
      <c r="AQ60" s="33"/>
      <c r="AR60" s="37"/>
      <c r="BE60" s="31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1"/>
      <c r="B64" s="32"/>
      <c r="C64" s="33"/>
      <c r="D64" s="53" t="s">
        <v>47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3" t="s">
        <v>48</v>
      </c>
      <c r="AI64" s="57"/>
      <c r="AJ64" s="57"/>
      <c r="AK64" s="57"/>
      <c r="AL64" s="57"/>
      <c r="AM64" s="57"/>
      <c r="AN64" s="57"/>
      <c r="AO64" s="57"/>
      <c r="AP64" s="33"/>
      <c r="AQ64" s="33"/>
      <c r="AR64" s="37"/>
      <c r="BE64" s="31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1"/>
      <c r="B75" s="32"/>
      <c r="C75" s="33"/>
      <c r="D75" s="56" t="s">
        <v>45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6" t="s">
        <v>46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6" t="s">
        <v>45</v>
      </c>
      <c r="AI75" s="35"/>
      <c r="AJ75" s="35"/>
      <c r="AK75" s="35"/>
      <c r="AL75" s="35"/>
      <c r="AM75" s="56" t="s">
        <v>46</v>
      </c>
      <c r="AN75" s="35"/>
      <c r="AO75" s="35"/>
      <c r="AP75" s="33"/>
      <c r="AQ75" s="33"/>
      <c r="AR75" s="37"/>
      <c r="BE75" s="31"/>
    </row>
    <row r="76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7"/>
      <c r="BE76" s="31"/>
    </row>
    <row r="77" s="2" customFormat="1" ht="6.96" customHeight="1">
      <c r="A77" s="31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1"/>
    </row>
    <row r="81" s="2" customFormat="1" ht="6.96" customHeight="1">
      <c r="A81" s="31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1"/>
    </row>
    <row r="82" s="2" customFormat="1" ht="24.96" customHeight="1">
      <c r="A82" s="31"/>
      <c r="B82" s="32"/>
      <c r="C82" s="22" t="s">
        <v>49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7"/>
      <c r="B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7"/>
      <c r="BE83" s="31"/>
    </row>
    <row r="84" s="4" customFormat="1" ht="12" customHeight="1">
      <c r="A84" s="4"/>
      <c r="B84" s="62"/>
      <c r="C84" s="28" t="s">
        <v>12</v>
      </c>
      <c r="D84" s="63"/>
      <c r="E84" s="63"/>
      <c r="F84" s="63"/>
      <c r="G84" s="63"/>
      <c r="H84" s="63"/>
      <c r="I84" s="63"/>
      <c r="J84" s="63"/>
      <c r="K84" s="63"/>
      <c r="L84" s="63" t="str">
        <f>K5</f>
        <v>2023/403</v>
      </c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4"/>
      <c r="BE84" s="4"/>
    </row>
    <row r="85" s="5" customFormat="1" ht="36.96" customHeight="1">
      <c r="A85" s="5"/>
      <c r="B85" s="65"/>
      <c r="C85" s="66" t="s">
        <v>14</v>
      </c>
      <c r="D85" s="67"/>
      <c r="E85" s="67"/>
      <c r="F85" s="67"/>
      <c r="G85" s="67"/>
      <c r="H85" s="67"/>
      <c r="I85" s="67"/>
      <c r="J85" s="67"/>
      <c r="K85" s="67"/>
      <c r="L85" s="68" t="str">
        <f>K6</f>
        <v>SO_03 - Mokřad v k. ú. Kunice (ZELEŇ)</v>
      </c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9"/>
      <c r="BE85" s="5"/>
    </row>
    <row r="86" s="2" customFormat="1" ht="6.96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7"/>
      <c r="BE86" s="31"/>
    </row>
    <row r="87" s="2" customFormat="1" ht="12" customHeight="1">
      <c r="A87" s="31"/>
      <c r="B87" s="32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70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71" t="str">
        <f>IF(AN8= "","",AN8)</f>
        <v>11. 7. 2025</v>
      </c>
      <c r="AN87" s="71"/>
      <c r="AO87" s="33"/>
      <c r="AP87" s="33"/>
      <c r="AQ87" s="33"/>
      <c r="AR87" s="37"/>
      <c r="B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7"/>
      <c r="BE88" s="31"/>
    </row>
    <row r="89" s="2" customFormat="1" ht="15.15" customHeight="1">
      <c r="A89" s="31"/>
      <c r="B89" s="32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63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26</v>
      </c>
      <c r="AJ89" s="33"/>
      <c r="AK89" s="33"/>
      <c r="AL89" s="33"/>
      <c r="AM89" s="72" t="str">
        <f>IF(E17="","",E17)</f>
        <v xml:space="preserve"> </v>
      </c>
      <c r="AN89" s="63"/>
      <c r="AO89" s="63"/>
      <c r="AP89" s="63"/>
      <c r="AQ89" s="33"/>
      <c r="AR89" s="37"/>
      <c r="AS89" s="73" t="s">
        <v>50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  <c r="BE89" s="31"/>
    </row>
    <row r="90" s="2" customFormat="1" ht="15.15" customHeight="1">
      <c r="A90" s="31"/>
      <c r="B90" s="32"/>
      <c r="C90" s="28" t="s">
        <v>25</v>
      </c>
      <c r="D90" s="33"/>
      <c r="E90" s="33"/>
      <c r="F90" s="33"/>
      <c r="G90" s="33"/>
      <c r="H90" s="33"/>
      <c r="I90" s="33"/>
      <c r="J90" s="33"/>
      <c r="K90" s="33"/>
      <c r="L90" s="63" t="str">
        <f>IF(E14="","",E14)</f>
        <v xml:space="preserve"> 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28</v>
      </c>
      <c r="AJ90" s="33"/>
      <c r="AK90" s="33"/>
      <c r="AL90" s="33"/>
      <c r="AM90" s="72" t="str">
        <f>IF(E20="","",E20)</f>
        <v xml:space="preserve"> </v>
      </c>
      <c r="AN90" s="63"/>
      <c r="AO90" s="63"/>
      <c r="AP90" s="63"/>
      <c r="AQ90" s="33"/>
      <c r="AR90" s="37"/>
      <c r="AS90" s="77"/>
      <c r="AT90" s="78"/>
      <c r="AU90" s="79"/>
      <c r="AV90" s="79"/>
      <c r="AW90" s="79"/>
      <c r="AX90" s="79"/>
      <c r="AY90" s="79"/>
      <c r="AZ90" s="79"/>
      <c r="BA90" s="79"/>
      <c r="BB90" s="79"/>
      <c r="BC90" s="79"/>
      <c r="BD90" s="80"/>
      <c r="BE90" s="31"/>
    </row>
    <row r="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7"/>
      <c r="AS91" s="81"/>
      <c r="AT91" s="82"/>
      <c r="AU91" s="83"/>
      <c r="AV91" s="83"/>
      <c r="AW91" s="83"/>
      <c r="AX91" s="83"/>
      <c r="AY91" s="83"/>
      <c r="AZ91" s="83"/>
      <c r="BA91" s="83"/>
      <c r="BB91" s="83"/>
      <c r="BC91" s="83"/>
      <c r="BD91" s="84"/>
      <c r="BE91" s="31"/>
    </row>
    <row r="92" s="2" customFormat="1" ht="29.28" customHeight="1">
      <c r="A92" s="31"/>
      <c r="B92" s="32"/>
      <c r="C92" s="85" t="s">
        <v>51</v>
      </c>
      <c r="D92" s="86"/>
      <c r="E92" s="86"/>
      <c r="F92" s="86"/>
      <c r="G92" s="86"/>
      <c r="H92" s="87"/>
      <c r="I92" s="88" t="s">
        <v>52</v>
      </c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9" t="s">
        <v>53</v>
      </c>
      <c r="AH92" s="86"/>
      <c r="AI92" s="86"/>
      <c r="AJ92" s="86"/>
      <c r="AK92" s="86"/>
      <c r="AL92" s="86"/>
      <c r="AM92" s="86"/>
      <c r="AN92" s="88" t="s">
        <v>54</v>
      </c>
      <c r="AO92" s="86"/>
      <c r="AP92" s="90"/>
      <c r="AQ92" s="91" t="s">
        <v>55</v>
      </c>
      <c r="AR92" s="37"/>
      <c r="AS92" s="92" t="s">
        <v>56</v>
      </c>
      <c r="AT92" s="93" t="s">
        <v>57</v>
      </c>
      <c r="AU92" s="93" t="s">
        <v>58</v>
      </c>
      <c r="AV92" s="93" t="s">
        <v>59</v>
      </c>
      <c r="AW92" s="93" t="s">
        <v>60</v>
      </c>
      <c r="AX92" s="93" t="s">
        <v>61</v>
      </c>
      <c r="AY92" s="93" t="s">
        <v>62</v>
      </c>
      <c r="AZ92" s="93" t="s">
        <v>63</v>
      </c>
      <c r="BA92" s="93" t="s">
        <v>64</v>
      </c>
      <c r="BB92" s="93" t="s">
        <v>65</v>
      </c>
      <c r="BC92" s="93" t="s">
        <v>66</v>
      </c>
      <c r="BD92" s="94" t="s">
        <v>67</v>
      </c>
      <c r="BE92" s="31"/>
    </row>
    <row r="93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7"/>
      <c r="AS93" s="95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7"/>
      <c r="BE93" s="31"/>
    </row>
    <row r="94" s="6" customFormat="1" ht="32.4" customHeight="1">
      <c r="A94" s="6"/>
      <c r="B94" s="98"/>
      <c r="C94" s="99" t="s">
        <v>68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1">
        <f>ROUND(SUM(AG95:AG96),2)</f>
        <v>362558.89000000001</v>
      </c>
      <c r="AH94" s="101"/>
      <c r="AI94" s="101"/>
      <c r="AJ94" s="101"/>
      <c r="AK94" s="101"/>
      <c r="AL94" s="101"/>
      <c r="AM94" s="101"/>
      <c r="AN94" s="102">
        <f>SUM(AG94,AT94)</f>
        <v>438696.26000000001</v>
      </c>
      <c r="AO94" s="102"/>
      <c r="AP94" s="102"/>
      <c r="AQ94" s="103" t="s">
        <v>1</v>
      </c>
      <c r="AR94" s="104"/>
      <c r="AS94" s="105">
        <f>ROUND(SUM(AS95:AS96),2)</f>
        <v>0</v>
      </c>
      <c r="AT94" s="106">
        <f>ROUND(SUM(AV94:AW94),2)</f>
        <v>76137.369999999995</v>
      </c>
      <c r="AU94" s="107">
        <f>ROUND(SUM(AU95:AU96),5)</f>
        <v>0</v>
      </c>
      <c r="AV94" s="106">
        <f>ROUND(AZ94*L29,2)</f>
        <v>76137.369999999995</v>
      </c>
      <c r="AW94" s="106">
        <f>ROUND(BA94*L30,2)</f>
        <v>0</v>
      </c>
      <c r="AX94" s="106">
        <f>ROUND(BB94*L29,2)</f>
        <v>0</v>
      </c>
      <c r="AY94" s="106">
        <f>ROUND(BC94*L30,2)</f>
        <v>0</v>
      </c>
      <c r="AZ94" s="106">
        <f>ROUND(SUM(AZ95:AZ96),2)</f>
        <v>362558.89000000001</v>
      </c>
      <c r="BA94" s="106">
        <f>ROUND(SUM(BA95:BA96),2)</f>
        <v>0</v>
      </c>
      <c r="BB94" s="106">
        <f>ROUND(SUM(BB95:BB96),2)</f>
        <v>0</v>
      </c>
      <c r="BC94" s="106">
        <f>ROUND(SUM(BC95:BC96),2)</f>
        <v>0</v>
      </c>
      <c r="BD94" s="108">
        <f>ROUND(SUM(BD95:BD96),2)</f>
        <v>0</v>
      </c>
      <c r="BE94" s="6"/>
      <c r="BS94" s="109" t="s">
        <v>69</v>
      </c>
      <c r="BT94" s="109" t="s">
        <v>70</v>
      </c>
      <c r="BU94" s="110" t="s">
        <v>71</v>
      </c>
      <c r="BV94" s="109" t="s">
        <v>72</v>
      </c>
      <c r="BW94" s="109" t="s">
        <v>5</v>
      </c>
      <c r="BX94" s="109" t="s">
        <v>73</v>
      </c>
      <c r="CL94" s="109" t="s">
        <v>1</v>
      </c>
    </row>
    <row r="95" s="7" customFormat="1" ht="24.75" customHeight="1">
      <c r="A95" s="111" t="s">
        <v>74</v>
      </c>
      <c r="B95" s="112"/>
      <c r="C95" s="113"/>
      <c r="D95" s="114" t="s">
        <v>75</v>
      </c>
      <c r="E95" s="114"/>
      <c r="F95" s="114"/>
      <c r="G95" s="114"/>
      <c r="H95" s="114"/>
      <c r="I95" s="115"/>
      <c r="J95" s="114" t="s">
        <v>76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'SO 03.2 - Sadové úpravy'!J30</f>
        <v>327558.89000000001</v>
      </c>
      <c r="AH95" s="115"/>
      <c r="AI95" s="115"/>
      <c r="AJ95" s="115"/>
      <c r="AK95" s="115"/>
      <c r="AL95" s="115"/>
      <c r="AM95" s="115"/>
      <c r="AN95" s="116">
        <f>SUM(AG95,AT95)</f>
        <v>396346.26000000001</v>
      </c>
      <c r="AO95" s="115"/>
      <c r="AP95" s="115"/>
      <c r="AQ95" s="117" t="s">
        <v>77</v>
      </c>
      <c r="AR95" s="118"/>
      <c r="AS95" s="119">
        <v>0</v>
      </c>
      <c r="AT95" s="120">
        <f>ROUND(SUM(AV95:AW95),2)</f>
        <v>68787.369999999995</v>
      </c>
      <c r="AU95" s="121">
        <f>'SO 03.2 - Sadové úpravy'!P125</f>
        <v>0</v>
      </c>
      <c r="AV95" s="120">
        <f>'SO 03.2 - Sadové úpravy'!J33</f>
        <v>68787.369999999995</v>
      </c>
      <c r="AW95" s="120">
        <f>'SO 03.2 - Sadové úpravy'!J34</f>
        <v>0</v>
      </c>
      <c r="AX95" s="120">
        <f>'SO 03.2 - Sadové úpravy'!J35</f>
        <v>0</v>
      </c>
      <c r="AY95" s="120">
        <f>'SO 03.2 - Sadové úpravy'!J36</f>
        <v>0</v>
      </c>
      <c r="AZ95" s="120">
        <f>'SO 03.2 - Sadové úpravy'!F33</f>
        <v>327558.89000000001</v>
      </c>
      <c r="BA95" s="120">
        <f>'SO 03.2 - Sadové úpravy'!F34</f>
        <v>0</v>
      </c>
      <c r="BB95" s="120">
        <f>'SO 03.2 - Sadové úpravy'!F35</f>
        <v>0</v>
      </c>
      <c r="BC95" s="120">
        <f>'SO 03.2 - Sadové úpravy'!F36</f>
        <v>0</v>
      </c>
      <c r="BD95" s="122">
        <f>'SO 03.2 - Sadové úpravy'!F37</f>
        <v>0</v>
      </c>
      <c r="BE95" s="7"/>
      <c r="BT95" s="123" t="s">
        <v>78</v>
      </c>
      <c r="BV95" s="123" t="s">
        <v>72</v>
      </c>
      <c r="BW95" s="123" t="s">
        <v>79</v>
      </c>
      <c r="BX95" s="123" t="s">
        <v>5</v>
      </c>
      <c r="CL95" s="123" t="s">
        <v>1</v>
      </c>
      <c r="CM95" s="123" t="s">
        <v>80</v>
      </c>
    </row>
    <row r="96" s="7" customFormat="1" ht="16.5" customHeight="1">
      <c r="A96" s="111" t="s">
        <v>74</v>
      </c>
      <c r="B96" s="112"/>
      <c r="C96" s="113"/>
      <c r="D96" s="114" t="s">
        <v>81</v>
      </c>
      <c r="E96" s="114"/>
      <c r="F96" s="114"/>
      <c r="G96" s="114"/>
      <c r="H96" s="114"/>
      <c r="I96" s="115"/>
      <c r="J96" s="114" t="s">
        <v>82</v>
      </c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16">
        <f>'VRN - Vedlejší rozpočtové...'!J30</f>
        <v>35000</v>
      </c>
      <c r="AH96" s="115"/>
      <c r="AI96" s="115"/>
      <c r="AJ96" s="115"/>
      <c r="AK96" s="115"/>
      <c r="AL96" s="115"/>
      <c r="AM96" s="115"/>
      <c r="AN96" s="116">
        <f>SUM(AG96,AT96)</f>
        <v>42350</v>
      </c>
      <c r="AO96" s="115"/>
      <c r="AP96" s="115"/>
      <c r="AQ96" s="117" t="s">
        <v>77</v>
      </c>
      <c r="AR96" s="118"/>
      <c r="AS96" s="124">
        <v>0</v>
      </c>
      <c r="AT96" s="125">
        <f>ROUND(SUM(AV96:AW96),2)</f>
        <v>7350</v>
      </c>
      <c r="AU96" s="126">
        <f>'VRN - Vedlejší rozpočtové...'!P119</f>
        <v>0</v>
      </c>
      <c r="AV96" s="125">
        <f>'VRN - Vedlejší rozpočtové...'!J33</f>
        <v>7350</v>
      </c>
      <c r="AW96" s="125">
        <f>'VRN - Vedlejší rozpočtové...'!J34</f>
        <v>0</v>
      </c>
      <c r="AX96" s="125">
        <f>'VRN - Vedlejší rozpočtové...'!J35</f>
        <v>0</v>
      </c>
      <c r="AY96" s="125">
        <f>'VRN - Vedlejší rozpočtové...'!J36</f>
        <v>0</v>
      </c>
      <c r="AZ96" s="125">
        <f>'VRN - Vedlejší rozpočtové...'!F33</f>
        <v>35000</v>
      </c>
      <c r="BA96" s="125">
        <f>'VRN - Vedlejší rozpočtové...'!F34</f>
        <v>0</v>
      </c>
      <c r="BB96" s="125">
        <f>'VRN - Vedlejší rozpočtové...'!F35</f>
        <v>0</v>
      </c>
      <c r="BC96" s="125">
        <f>'VRN - Vedlejší rozpočtové...'!F36</f>
        <v>0</v>
      </c>
      <c r="BD96" s="127">
        <f>'VRN - Vedlejší rozpočtové...'!F37</f>
        <v>0</v>
      </c>
      <c r="BE96" s="7"/>
      <c r="BT96" s="123" t="s">
        <v>78</v>
      </c>
      <c r="BV96" s="123" t="s">
        <v>72</v>
      </c>
      <c r="BW96" s="123" t="s">
        <v>83</v>
      </c>
      <c r="BX96" s="123" t="s">
        <v>5</v>
      </c>
      <c r="CL96" s="123" t="s">
        <v>1</v>
      </c>
      <c r="CM96" s="123" t="s">
        <v>80</v>
      </c>
    </row>
    <row r="9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7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="2" customFormat="1" ht="6.96" customHeight="1">
      <c r="A98" s="31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37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sheet="1" formatColumns="0" formatRows="0" objects="1" scenarios="1" spinCount="100000" saltValue="wGnxhKzihPXmZ1tY5U5oCTUzPOfzIVzeOrH2diRhSaCTi6Fol6c7ogIhwIeoZ4moOgWUcdMLV1R5zKBhpjG6+g==" hashValue="lW/XN5Lccf4Y7bBBmCi6ao2cKTGFAenGFR9ZL8G4K2wA8zwhqLF/JQ5pa00+MM21Y/Jt83V58fkPdUHBzWMG6g==" algorithmName="SHA-512" password="CA2E"/>
  <mergeCells count="44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3.2 - Sadové úpravy'!C2" display="/"/>
    <hyperlink ref="A9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80</v>
      </c>
    </row>
    <row r="4" s="1" customFormat="1" ht="24.96" customHeight="1">
      <c r="B4" s="19"/>
      <c r="D4" s="130" t="s">
        <v>84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14</v>
      </c>
      <c r="L6" s="19"/>
    </row>
    <row r="7" s="1" customFormat="1" ht="16.5" customHeight="1">
      <c r="B7" s="19"/>
      <c r="E7" s="133" t="str">
        <f>'Rekapitulace stavby'!K6</f>
        <v>SO_03 - Mokřad v k. ú. Kunice (ZELEŇ)</v>
      </c>
      <c r="F7" s="132"/>
      <c r="G7" s="132"/>
      <c r="H7" s="132"/>
      <c r="L7" s="19"/>
    </row>
    <row r="8" s="2" customFormat="1" ht="12" customHeight="1">
      <c r="A8" s="31"/>
      <c r="B8" s="37"/>
      <c r="C8" s="31"/>
      <c r="D8" s="132" t="s">
        <v>85</v>
      </c>
      <c r="E8" s="31"/>
      <c r="F8" s="31"/>
      <c r="G8" s="31"/>
      <c r="H8" s="31"/>
      <c r="I8" s="31"/>
      <c r="J8" s="31"/>
      <c r="K8" s="31"/>
      <c r="L8" s="5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7"/>
      <c r="C9" s="31"/>
      <c r="D9" s="31"/>
      <c r="E9" s="134" t="s">
        <v>86</v>
      </c>
      <c r="F9" s="31"/>
      <c r="G9" s="31"/>
      <c r="H9" s="31"/>
      <c r="I9" s="31"/>
      <c r="J9" s="31"/>
      <c r="K9" s="31"/>
      <c r="L9" s="5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7"/>
      <c r="C10" s="31"/>
      <c r="D10" s="31"/>
      <c r="E10" s="31"/>
      <c r="F10" s="31"/>
      <c r="G10" s="31"/>
      <c r="H10" s="31"/>
      <c r="I10" s="31"/>
      <c r="J10" s="31"/>
      <c r="K10" s="31"/>
      <c r="L10" s="5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7"/>
      <c r="C11" s="31"/>
      <c r="D11" s="132" t="s">
        <v>16</v>
      </c>
      <c r="E11" s="31"/>
      <c r="F11" s="135" t="s">
        <v>1</v>
      </c>
      <c r="G11" s="31"/>
      <c r="H11" s="31"/>
      <c r="I11" s="132" t="s">
        <v>17</v>
      </c>
      <c r="J11" s="135" t="s">
        <v>1</v>
      </c>
      <c r="K11" s="31"/>
      <c r="L11" s="5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7"/>
      <c r="C12" s="31"/>
      <c r="D12" s="132" t="s">
        <v>18</v>
      </c>
      <c r="E12" s="31"/>
      <c r="F12" s="135" t="s">
        <v>19</v>
      </c>
      <c r="G12" s="31"/>
      <c r="H12" s="31"/>
      <c r="I12" s="132" t="s">
        <v>20</v>
      </c>
      <c r="J12" s="136" t="str">
        <f>'Rekapitulace stavby'!AN8</f>
        <v>11. 7. 2025</v>
      </c>
      <c r="K12" s="31"/>
      <c r="L12" s="5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7"/>
      <c r="C13" s="31"/>
      <c r="D13" s="31"/>
      <c r="E13" s="31"/>
      <c r="F13" s="31"/>
      <c r="G13" s="31"/>
      <c r="H13" s="31"/>
      <c r="I13" s="31"/>
      <c r="J13" s="31"/>
      <c r="K13" s="31"/>
      <c r="L13" s="5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7"/>
      <c r="C14" s="31"/>
      <c r="D14" s="132" t="s">
        <v>22</v>
      </c>
      <c r="E14" s="31"/>
      <c r="F14" s="31"/>
      <c r="G14" s="31"/>
      <c r="H14" s="31"/>
      <c r="I14" s="132" t="s">
        <v>23</v>
      </c>
      <c r="J14" s="135" t="str">
        <f>IF('Rekapitulace stavby'!AN10="","",'Rekapitulace stavby'!AN10)</f>
        <v/>
      </c>
      <c r="K14" s="31"/>
      <c r="L14" s="5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7"/>
      <c r="C15" s="31"/>
      <c r="D15" s="31"/>
      <c r="E15" s="135" t="str">
        <f>IF('Rekapitulace stavby'!E11="","",'Rekapitulace stavby'!E11)</f>
        <v xml:space="preserve"> </v>
      </c>
      <c r="F15" s="31"/>
      <c r="G15" s="31"/>
      <c r="H15" s="31"/>
      <c r="I15" s="132" t="s">
        <v>24</v>
      </c>
      <c r="J15" s="135" t="str">
        <f>IF('Rekapitulace stavby'!AN11="","",'Rekapitulace stavby'!AN11)</f>
        <v/>
      </c>
      <c r="K15" s="31"/>
      <c r="L15" s="5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7"/>
      <c r="C16" s="31"/>
      <c r="D16" s="31"/>
      <c r="E16" s="31"/>
      <c r="F16" s="31"/>
      <c r="G16" s="31"/>
      <c r="H16" s="31"/>
      <c r="I16" s="31"/>
      <c r="J16" s="31"/>
      <c r="K16" s="31"/>
      <c r="L16" s="5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7"/>
      <c r="C17" s="31"/>
      <c r="D17" s="132" t="s">
        <v>25</v>
      </c>
      <c r="E17" s="31"/>
      <c r="F17" s="31"/>
      <c r="G17" s="31"/>
      <c r="H17" s="31"/>
      <c r="I17" s="132" t="s">
        <v>23</v>
      </c>
      <c r="J17" s="135" t="str">
        <f>'Rekapitulace stavby'!AN13</f>
        <v/>
      </c>
      <c r="K17" s="31"/>
      <c r="L17" s="5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7"/>
      <c r="C18" s="31"/>
      <c r="D18" s="31"/>
      <c r="E18" s="135" t="str">
        <f>'Rekapitulace stavby'!E14</f>
        <v xml:space="preserve"> </v>
      </c>
      <c r="F18" s="135"/>
      <c r="G18" s="135"/>
      <c r="H18" s="135"/>
      <c r="I18" s="132" t="s">
        <v>24</v>
      </c>
      <c r="J18" s="135" t="str">
        <f>'Rekapitulace stavby'!AN14</f>
        <v/>
      </c>
      <c r="K18" s="31"/>
      <c r="L18" s="5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7"/>
      <c r="C19" s="31"/>
      <c r="D19" s="31"/>
      <c r="E19" s="31"/>
      <c r="F19" s="31"/>
      <c r="G19" s="31"/>
      <c r="H19" s="31"/>
      <c r="I19" s="31"/>
      <c r="J19" s="31"/>
      <c r="K19" s="31"/>
      <c r="L19" s="5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7"/>
      <c r="C20" s="31"/>
      <c r="D20" s="132" t="s">
        <v>26</v>
      </c>
      <c r="E20" s="31"/>
      <c r="F20" s="31"/>
      <c r="G20" s="31"/>
      <c r="H20" s="31"/>
      <c r="I20" s="132" t="s">
        <v>23</v>
      </c>
      <c r="J20" s="135" t="str">
        <f>IF('Rekapitulace stavby'!AN16="","",'Rekapitulace stavby'!AN16)</f>
        <v/>
      </c>
      <c r="K20" s="31"/>
      <c r="L20" s="5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7"/>
      <c r="C21" s="31"/>
      <c r="D21" s="31"/>
      <c r="E21" s="135" t="str">
        <f>IF('Rekapitulace stavby'!E17="","",'Rekapitulace stavby'!E17)</f>
        <v xml:space="preserve"> </v>
      </c>
      <c r="F21" s="31"/>
      <c r="G21" s="31"/>
      <c r="H21" s="31"/>
      <c r="I21" s="132" t="s">
        <v>24</v>
      </c>
      <c r="J21" s="135" t="str">
        <f>IF('Rekapitulace stavby'!AN17="","",'Rekapitulace stavby'!AN17)</f>
        <v/>
      </c>
      <c r="K21" s="31"/>
      <c r="L21" s="5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7"/>
      <c r="C22" s="31"/>
      <c r="D22" s="31"/>
      <c r="E22" s="31"/>
      <c r="F22" s="31"/>
      <c r="G22" s="31"/>
      <c r="H22" s="31"/>
      <c r="I22" s="31"/>
      <c r="J22" s="31"/>
      <c r="K22" s="31"/>
      <c r="L22" s="5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7"/>
      <c r="C23" s="31"/>
      <c r="D23" s="132" t="s">
        <v>28</v>
      </c>
      <c r="E23" s="31"/>
      <c r="F23" s="31"/>
      <c r="G23" s="31"/>
      <c r="H23" s="31"/>
      <c r="I23" s="132" t="s">
        <v>23</v>
      </c>
      <c r="J23" s="135" t="str">
        <f>IF('Rekapitulace stavby'!AN19="","",'Rekapitulace stavby'!AN19)</f>
        <v/>
      </c>
      <c r="K23" s="31"/>
      <c r="L23" s="5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7"/>
      <c r="C24" s="31"/>
      <c r="D24" s="31"/>
      <c r="E24" s="135" t="str">
        <f>IF('Rekapitulace stavby'!E20="","",'Rekapitulace stavby'!E20)</f>
        <v xml:space="preserve"> </v>
      </c>
      <c r="F24" s="31"/>
      <c r="G24" s="31"/>
      <c r="H24" s="31"/>
      <c r="I24" s="132" t="s">
        <v>24</v>
      </c>
      <c r="J24" s="135" t="str">
        <f>IF('Rekapitulace stavby'!AN20="","",'Rekapitulace stavby'!AN20)</f>
        <v/>
      </c>
      <c r="K24" s="31"/>
      <c r="L24" s="5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7"/>
      <c r="C25" s="31"/>
      <c r="D25" s="31"/>
      <c r="E25" s="31"/>
      <c r="F25" s="31"/>
      <c r="G25" s="31"/>
      <c r="H25" s="31"/>
      <c r="I25" s="31"/>
      <c r="J25" s="31"/>
      <c r="K25" s="31"/>
      <c r="L25" s="5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7"/>
      <c r="C26" s="31"/>
      <c r="D26" s="132" t="s">
        <v>29</v>
      </c>
      <c r="E26" s="31"/>
      <c r="F26" s="31"/>
      <c r="G26" s="31"/>
      <c r="H26" s="31"/>
      <c r="I26" s="31"/>
      <c r="J26" s="31"/>
      <c r="K26" s="31"/>
      <c r="L26" s="5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1"/>
      <c r="B28" s="37"/>
      <c r="C28" s="31"/>
      <c r="D28" s="31"/>
      <c r="E28" s="31"/>
      <c r="F28" s="31"/>
      <c r="G28" s="31"/>
      <c r="H28" s="31"/>
      <c r="I28" s="31"/>
      <c r="J28" s="31"/>
      <c r="K28" s="31"/>
      <c r="L28" s="5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7"/>
      <c r="C29" s="31"/>
      <c r="D29" s="141"/>
      <c r="E29" s="141"/>
      <c r="F29" s="141"/>
      <c r="G29" s="141"/>
      <c r="H29" s="141"/>
      <c r="I29" s="141"/>
      <c r="J29" s="141"/>
      <c r="K29" s="141"/>
      <c r="L29" s="55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7"/>
      <c r="C30" s="31"/>
      <c r="D30" s="142" t="s">
        <v>30</v>
      </c>
      <c r="E30" s="31"/>
      <c r="F30" s="31"/>
      <c r="G30" s="31"/>
      <c r="H30" s="31"/>
      <c r="I30" s="31"/>
      <c r="J30" s="143">
        <f>ROUND(J125, 2)</f>
        <v>327558.89000000001</v>
      </c>
      <c r="K30" s="31"/>
      <c r="L30" s="5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7"/>
      <c r="C31" s="31"/>
      <c r="D31" s="141"/>
      <c r="E31" s="141"/>
      <c r="F31" s="141"/>
      <c r="G31" s="141"/>
      <c r="H31" s="141"/>
      <c r="I31" s="141"/>
      <c r="J31" s="141"/>
      <c r="K31" s="141"/>
      <c r="L31" s="5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7"/>
      <c r="C32" s="31"/>
      <c r="D32" s="31"/>
      <c r="E32" s="31"/>
      <c r="F32" s="144" t="s">
        <v>32</v>
      </c>
      <c r="G32" s="31"/>
      <c r="H32" s="31"/>
      <c r="I32" s="144" t="s">
        <v>31</v>
      </c>
      <c r="J32" s="144" t="s">
        <v>33</v>
      </c>
      <c r="K32" s="31"/>
      <c r="L32" s="5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7"/>
      <c r="C33" s="31"/>
      <c r="D33" s="145" t="s">
        <v>34</v>
      </c>
      <c r="E33" s="132" t="s">
        <v>35</v>
      </c>
      <c r="F33" s="146">
        <f>ROUND((SUM(BE125:BE255)),  2)</f>
        <v>327558.89000000001</v>
      </c>
      <c r="G33" s="31"/>
      <c r="H33" s="31"/>
      <c r="I33" s="147">
        <v>0.20999999999999999</v>
      </c>
      <c r="J33" s="146">
        <f>ROUND(((SUM(BE125:BE255))*I33),  2)</f>
        <v>68787.369999999995</v>
      </c>
      <c r="K33" s="31"/>
      <c r="L33" s="5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7"/>
      <c r="C34" s="31"/>
      <c r="D34" s="31"/>
      <c r="E34" s="132" t="s">
        <v>36</v>
      </c>
      <c r="F34" s="146">
        <f>ROUND((SUM(BF125:BF255)),  2)</f>
        <v>0</v>
      </c>
      <c r="G34" s="31"/>
      <c r="H34" s="31"/>
      <c r="I34" s="147">
        <v>0.12</v>
      </c>
      <c r="J34" s="146">
        <f>ROUND(((SUM(BF125:BF255))*I34),  2)</f>
        <v>0</v>
      </c>
      <c r="K34" s="31"/>
      <c r="L34" s="5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7"/>
      <c r="C35" s="31"/>
      <c r="D35" s="31"/>
      <c r="E35" s="132" t="s">
        <v>37</v>
      </c>
      <c r="F35" s="146">
        <f>ROUND((SUM(BG125:BG255)),  2)</f>
        <v>0</v>
      </c>
      <c r="G35" s="31"/>
      <c r="H35" s="31"/>
      <c r="I35" s="147">
        <v>0.20999999999999999</v>
      </c>
      <c r="J35" s="146">
        <f>0</f>
        <v>0</v>
      </c>
      <c r="K35" s="31"/>
      <c r="L35" s="5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7"/>
      <c r="C36" s="31"/>
      <c r="D36" s="31"/>
      <c r="E36" s="132" t="s">
        <v>38</v>
      </c>
      <c r="F36" s="146">
        <f>ROUND((SUM(BH125:BH255)),  2)</f>
        <v>0</v>
      </c>
      <c r="G36" s="31"/>
      <c r="H36" s="31"/>
      <c r="I36" s="147">
        <v>0.12</v>
      </c>
      <c r="J36" s="146">
        <f>0</f>
        <v>0</v>
      </c>
      <c r="K36" s="31"/>
      <c r="L36" s="5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7"/>
      <c r="C37" s="31"/>
      <c r="D37" s="31"/>
      <c r="E37" s="132" t="s">
        <v>39</v>
      </c>
      <c r="F37" s="146">
        <f>ROUND((SUM(BI125:BI255)),  2)</f>
        <v>0</v>
      </c>
      <c r="G37" s="31"/>
      <c r="H37" s="31"/>
      <c r="I37" s="147">
        <v>0</v>
      </c>
      <c r="J37" s="146">
        <f>0</f>
        <v>0</v>
      </c>
      <c r="K37" s="31"/>
      <c r="L37" s="5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7"/>
      <c r="C38" s="31"/>
      <c r="D38" s="31"/>
      <c r="E38" s="31"/>
      <c r="F38" s="31"/>
      <c r="G38" s="31"/>
      <c r="H38" s="31"/>
      <c r="I38" s="31"/>
      <c r="J38" s="31"/>
      <c r="K38" s="31"/>
      <c r="L38" s="5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7"/>
      <c r="C39" s="148"/>
      <c r="D39" s="149" t="s">
        <v>40</v>
      </c>
      <c r="E39" s="150"/>
      <c r="F39" s="150"/>
      <c r="G39" s="151" t="s">
        <v>41</v>
      </c>
      <c r="H39" s="152" t="s">
        <v>42</v>
      </c>
      <c r="I39" s="150"/>
      <c r="J39" s="153">
        <f>SUM(J30:J37)</f>
        <v>396346.26000000001</v>
      </c>
      <c r="K39" s="154"/>
      <c r="L39" s="5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37"/>
      <c r="C40" s="31"/>
      <c r="D40" s="31"/>
      <c r="E40" s="31"/>
      <c r="F40" s="31"/>
      <c r="G40" s="31"/>
      <c r="H40" s="31"/>
      <c r="I40" s="31"/>
      <c r="J40" s="31"/>
      <c r="K40" s="31"/>
      <c r="L40" s="5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5"/>
      <c r="D50" s="155" t="s">
        <v>43</v>
      </c>
      <c r="E50" s="156"/>
      <c r="F50" s="156"/>
      <c r="G50" s="155" t="s">
        <v>44</v>
      </c>
      <c r="H50" s="156"/>
      <c r="I50" s="156"/>
      <c r="J50" s="156"/>
      <c r="K50" s="156"/>
      <c r="L50" s="55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1"/>
      <c r="B61" s="37"/>
      <c r="C61" s="31"/>
      <c r="D61" s="157" t="s">
        <v>45</v>
      </c>
      <c r="E61" s="158"/>
      <c r="F61" s="159" t="s">
        <v>46</v>
      </c>
      <c r="G61" s="157" t="s">
        <v>45</v>
      </c>
      <c r="H61" s="158"/>
      <c r="I61" s="158"/>
      <c r="J61" s="160" t="s">
        <v>46</v>
      </c>
      <c r="K61" s="158"/>
      <c r="L61" s="5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1"/>
      <c r="B65" s="37"/>
      <c r="C65" s="31"/>
      <c r="D65" s="155" t="s">
        <v>47</v>
      </c>
      <c r="E65" s="161"/>
      <c r="F65" s="161"/>
      <c r="G65" s="155" t="s">
        <v>48</v>
      </c>
      <c r="H65" s="161"/>
      <c r="I65" s="161"/>
      <c r="J65" s="161"/>
      <c r="K65" s="161"/>
      <c r="L65" s="55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1"/>
      <c r="B76" s="37"/>
      <c r="C76" s="31"/>
      <c r="D76" s="157" t="s">
        <v>45</v>
      </c>
      <c r="E76" s="158"/>
      <c r="F76" s="159" t="s">
        <v>46</v>
      </c>
      <c r="G76" s="157" t="s">
        <v>45</v>
      </c>
      <c r="H76" s="158"/>
      <c r="I76" s="158"/>
      <c r="J76" s="160" t="s">
        <v>46</v>
      </c>
      <c r="K76" s="158"/>
      <c r="L76" s="5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87</v>
      </c>
      <c r="D82" s="33"/>
      <c r="E82" s="33"/>
      <c r="F82" s="33"/>
      <c r="G82" s="33"/>
      <c r="H82" s="33"/>
      <c r="I82" s="33"/>
      <c r="J82" s="33"/>
      <c r="K82" s="33"/>
      <c r="L82" s="5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5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3"/>
      <c r="D85" s="33"/>
      <c r="E85" s="166" t="str">
        <f>E7</f>
        <v>SO_03 - Mokřad v k. ú. Kunice (ZELEŇ)</v>
      </c>
      <c r="F85" s="28"/>
      <c r="G85" s="28"/>
      <c r="H85" s="28"/>
      <c r="I85" s="33"/>
      <c r="J85" s="33"/>
      <c r="K85" s="33"/>
      <c r="L85" s="55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8" t="s">
        <v>85</v>
      </c>
      <c r="D86" s="33"/>
      <c r="E86" s="33"/>
      <c r="F86" s="33"/>
      <c r="G86" s="33"/>
      <c r="H86" s="33"/>
      <c r="I86" s="33"/>
      <c r="J86" s="33"/>
      <c r="K86" s="33"/>
      <c r="L86" s="5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3"/>
      <c r="D87" s="33"/>
      <c r="E87" s="68" t="str">
        <f>E9</f>
        <v>SO 03.2 - Sadové úpravy</v>
      </c>
      <c r="F87" s="33"/>
      <c r="G87" s="33"/>
      <c r="H87" s="33"/>
      <c r="I87" s="33"/>
      <c r="J87" s="33"/>
      <c r="K87" s="33"/>
      <c r="L87" s="5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8" t="s">
        <v>18</v>
      </c>
      <c r="D89" s="33"/>
      <c r="E89" s="33"/>
      <c r="F89" s="25" t="str">
        <f>F12</f>
        <v xml:space="preserve"> </v>
      </c>
      <c r="G89" s="33"/>
      <c r="H89" s="33"/>
      <c r="I89" s="28" t="s">
        <v>20</v>
      </c>
      <c r="J89" s="71" t="str">
        <f>IF(J12="","",J12)</f>
        <v>11. 7. 2025</v>
      </c>
      <c r="K89" s="33"/>
      <c r="L89" s="55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5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8" t="s">
        <v>22</v>
      </c>
      <c r="D91" s="33"/>
      <c r="E91" s="33"/>
      <c r="F91" s="25" t="str">
        <f>E15</f>
        <v xml:space="preserve"> </v>
      </c>
      <c r="G91" s="33"/>
      <c r="H91" s="33"/>
      <c r="I91" s="28" t="s">
        <v>26</v>
      </c>
      <c r="J91" s="29" t="str">
        <f>E21</f>
        <v xml:space="preserve"> </v>
      </c>
      <c r="K91" s="33"/>
      <c r="L91" s="55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8" t="s">
        <v>25</v>
      </c>
      <c r="D92" s="33"/>
      <c r="E92" s="33"/>
      <c r="F92" s="25" t="str">
        <f>IF(E18="","",E18)</f>
        <v xml:space="preserve"> </v>
      </c>
      <c r="G92" s="33"/>
      <c r="H92" s="33"/>
      <c r="I92" s="28" t="s">
        <v>28</v>
      </c>
      <c r="J92" s="29" t="str">
        <f>E24</f>
        <v xml:space="preserve"> </v>
      </c>
      <c r="K92" s="33"/>
      <c r="L92" s="55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5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5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5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70" t="s">
        <v>90</v>
      </c>
      <c r="D96" s="33"/>
      <c r="E96" s="33"/>
      <c r="F96" s="33"/>
      <c r="G96" s="33"/>
      <c r="H96" s="33"/>
      <c r="I96" s="33"/>
      <c r="J96" s="102">
        <f>J125</f>
        <v>327558.89000000001</v>
      </c>
      <c r="K96" s="33"/>
      <c r="L96" s="55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91</v>
      </c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J126</f>
        <v>327558.89000000001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7"/>
      <c r="C98" s="178"/>
      <c r="D98" s="179" t="s">
        <v>93</v>
      </c>
      <c r="E98" s="180"/>
      <c r="F98" s="180"/>
      <c r="G98" s="180"/>
      <c r="H98" s="180"/>
      <c r="I98" s="180"/>
      <c r="J98" s="181">
        <f>J127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94</v>
      </c>
      <c r="E99" s="180"/>
      <c r="F99" s="180"/>
      <c r="G99" s="180"/>
      <c r="H99" s="180"/>
      <c r="I99" s="180"/>
      <c r="J99" s="181">
        <f>J128</f>
        <v>6038.1999999999998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95</v>
      </c>
      <c r="E100" s="180"/>
      <c r="F100" s="180"/>
      <c r="G100" s="180"/>
      <c r="H100" s="180"/>
      <c r="I100" s="180"/>
      <c r="J100" s="181">
        <f>J133</f>
        <v>221321.64999999999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96</v>
      </c>
      <c r="E101" s="180"/>
      <c r="F101" s="180"/>
      <c r="G101" s="180"/>
      <c r="H101" s="180"/>
      <c r="I101" s="180"/>
      <c r="J101" s="181">
        <f>J194</f>
        <v>23677.75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77"/>
      <c r="C102" s="178"/>
      <c r="D102" s="179" t="s">
        <v>97</v>
      </c>
      <c r="E102" s="180"/>
      <c r="F102" s="180"/>
      <c r="G102" s="180"/>
      <c r="H102" s="180"/>
      <c r="I102" s="180"/>
      <c r="J102" s="181">
        <f>J195</f>
        <v>20117.799999999999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77"/>
      <c r="C103" s="178"/>
      <c r="D103" s="179" t="s">
        <v>98</v>
      </c>
      <c r="E103" s="180"/>
      <c r="F103" s="180"/>
      <c r="G103" s="180"/>
      <c r="H103" s="180"/>
      <c r="I103" s="180"/>
      <c r="J103" s="181">
        <f>J212</f>
        <v>3559.9499999999998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99</v>
      </c>
      <c r="E104" s="180"/>
      <c r="F104" s="180"/>
      <c r="G104" s="180"/>
      <c r="H104" s="180"/>
      <c r="I104" s="180"/>
      <c r="J104" s="181">
        <f>J223</f>
        <v>71621.289999999994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100</v>
      </c>
      <c r="E105" s="180"/>
      <c r="F105" s="180"/>
      <c r="G105" s="180"/>
      <c r="H105" s="180"/>
      <c r="I105" s="180"/>
      <c r="J105" s="181">
        <f>J251</f>
        <v>4900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55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5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="2" customFormat="1" ht="6.96" customHeight="1">
      <c r="A111" s="31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5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24.96" customHeight="1">
      <c r="A112" s="31"/>
      <c r="B112" s="32"/>
      <c r="C112" s="22" t="s">
        <v>101</v>
      </c>
      <c r="D112" s="33"/>
      <c r="E112" s="33"/>
      <c r="F112" s="33"/>
      <c r="G112" s="33"/>
      <c r="H112" s="33"/>
      <c r="I112" s="33"/>
      <c r="J112" s="33"/>
      <c r="K112" s="33"/>
      <c r="L112" s="55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6.96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55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14</v>
      </c>
      <c r="D114" s="33"/>
      <c r="E114" s="33"/>
      <c r="F114" s="33"/>
      <c r="G114" s="33"/>
      <c r="H114" s="33"/>
      <c r="I114" s="33"/>
      <c r="J114" s="33"/>
      <c r="K114" s="33"/>
      <c r="L114" s="55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3"/>
      <c r="D115" s="33"/>
      <c r="E115" s="166" t="str">
        <f>E7</f>
        <v>SO_03 - Mokřad v k. ú. Kunice (ZELEŇ)</v>
      </c>
      <c r="F115" s="28"/>
      <c r="G115" s="28"/>
      <c r="H115" s="28"/>
      <c r="I115" s="33"/>
      <c r="J115" s="33"/>
      <c r="K115" s="33"/>
      <c r="L115" s="55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85</v>
      </c>
      <c r="D116" s="33"/>
      <c r="E116" s="33"/>
      <c r="F116" s="33"/>
      <c r="G116" s="33"/>
      <c r="H116" s="33"/>
      <c r="I116" s="33"/>
      <c r="J116" s="33"/>
      <c r="K116" s="33"/>
      <c r="L116" s="55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6.5" customHeight="1">
      <c r="A117" s="31"/>
      <c r="B117" s="32"/>
      <c r="C117" s="33"/>
      <c r="D117" s="33"/>
      <c r="E117" s="68" t="str">
        <f>E9</f>
        <v>SO 03.2 - Sadové úpravy</v>
      </c>
      <c r="F117" s="33"/>
      <c r="G117" s="33"/>
      <c r="H117" s="33"/>
      <c r="I117" s="33"/>
      <c r="J117" s="33"/>
      <c r="K117" s="33"/>
      <c r="L117" s="55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5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8" t="s">
        <v>18</v>
      </c>
      <c r="D119" s="33"/>
      <c r="E119" s="33"/>
      <c r="F119" s="25" t="str">
        <f>F12</f>
        <v xml:space="preserve"> </v>
      </c>
      <c r="G119" s="33"/>
      <c r="H119" s="33"/>
      <c r="I119" s="28" t="s">
        <v>20</v>
      </c>
      <c r="J119" s="71" t="str">
        <f>IF(J12="","",J12)</f>
        <v>11. 7. 2025</v>
      </c>
      <c r="K119" s="33"/>
      <c r="L119" s="55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5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5.15" customHeight="1">
      <c r="A121" s="31"/>
      <c r="B121" s="32"/>
      <c r="C121" s="28" t="s">
        <v>22</v>
      </c>
      <c r="D121" s="33"/>
      <c r="E121" s="33"/>
      <c r="F121" s="25" t="str">
        <f>E15</f>
        <v xml:space="preserve"> </v>
      </c>
      <c r="G121" s="33"/>
      <c r="H121" s="33"/>
      <c r="I121" s="28" t="s">
        <v>26</v>
      </c>
      <c r="J121" s="29" t="str">
        <f>E21</f>
        <v xml:space="preserve"> </v>
      </c>
      <c r="K121" s="33"/>
      <c r="L121" s="55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25</v>
      </c>
      <c r="D122" s="33"/>
      <c r="E122" s="33"/>
      <c r="F122" s="25" t="str">
        <f>IF(E18="","",E18)</f>
        <v xml:space="preserve"> </v>
      </c>
      <c r="G122" s="33"/>
      <c r="H122" s="33"/>
      <c r="I122" s="28" t="s">
        <v>28</v>
      </c>
      <c r="J122" s="29" t="str">
        <f>E24</f>
        <v xml:space="preserve"> </v>
      </c>
      <c r="K122" s="33"/>
      <c r="L122" s="55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0.32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55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11" customFormat="1" ht="29.28" customHeight="1">
      <c r="A124" s="183"/>
      <c r="B124" s="184"/>
      <c r="C124" s="185" t="s">
        <v>102</v>
      </c>
      <c r="D124" s="186" t="s">
        <v>55</v>
      </c>
      <c r="E124" s="186" t="s">
        <v>51</v>
      </c>
      <c r="F124" s="186" t="s">
        <v>52</v>
      </c>
      <c r="G124" s="186" t="s">
        <v>103</v>
      </c>
      <c r="H124" s="186" t="s">
        <v>104</v>
      </c>
      <c r="I124" s="186" t="s">
        <v>105</v>
      </c>
      <c r="J124" s="186" t="s">
        <v>89</v>
      </c>
      <c r="K124" s="187" t="s">
        <v>106</v>
      </c>
      <c r="L124" s="188"/>
      <c r="M124" s="92" t="s">
        <v>1</v>
      </c>
      <c r="N124" s="93" t="s">
        <v>34</v>
      </c>
      <c r="O124" s="93" t="s">
        <v>107</v>
      </c>
      <c r="P124" s="93" t="s">
        <v>108</v>
      </c>
      <c r="Q124" s="93" t="s">
        <v>109</v>
      </c>
      <c r="R124" s="93" t="s">
        <v>110</v>
      </c>
      <c r="S124" s="93" t="s">
        <v>111</v>
      </c>
      <c r="T124" s="94" t="s">
        <v>112</v>
      </c>
      <c r="U124" s="183"/>
      <c r="V124" s="183"/>
      <c r="W124" s="183"/>
      <c r="X124" s="183"/>
      <c r="Y124" s="183"/>
      <c r="Z124" s="183"/>
      <c r="AA124" s="183"/>
      <c r="AB124" s="183"/>
      <c r="AC124" s="183"/>
      <c r="AD124" s="183"/>
      <c r="AE124" s="183"/>
    </row>
    <row r="125" s="2" customFormat="1" ht="22.8" customHeight="1">
      <c r="A125" s="31"/>
      <c r="B125" s="32"/>
      <c r="C125" s="99" t="s">
        <v>113</v>
      </c>
      <c r="D125" s="33"/>
      <c r="E125" s="33"/>
      <c r="F125" s="33"/>
      <c r="G125" s="33"/>
      <c r="H125" s="33"/>
      <c r="I125" s="33"/>
      <c r="J125" s="189">
        <f>BK125</f>
        <v>327558.89000000001</v>
      </c>
      <c r="K125" s="33"/>
      <c r="L125" s="37"/>
      <c r="M125" s="95"/>
      <c r="N125" s="190"/>
      <c r="O125" s="96"/>
      <c r="P125" s="191">
        <f>P126</f>
        <v>0</v>
      </c>
      <c r="Q125" s="96"/>
      <c r="R125" s="191">
        <f>R126</f>
        <v>0</v>
      </c>
      <c r="S125" s="96"/>
      <c r="T125" s="192">
        <f>T126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69</v>
      </c>
      <c r="AU125" s="16" t="s">
        <v>91</v>
      </c>
      <c r="BK125" s="193">
        <f>BK126</f>
        <v>327558.89000000001</v>
      </c>
    </row>
    <row r="126" s="12" customFormat="1" ht="25.92" customHeight="1">
      <c r="A126" s="12"/>
      <c r="B126" s="194"/>
      <c r="C126" s="195"/>
      <c r="D126" s="196" t="s">
        <v>69</v>
      </c>
      <c r="E126" s="197" t="s">
        <v>114</v>
      </c>
      <c r="F126" s="197" t="s">
        <v>115</v>
      </c>
      <c r="G126" s="195"/>
      <c r="H126" s="195"/>
      <c r="I126" s="195"/>
      <c r="J126" s="198">
        <f>BK126</f>
        <v>327558.89000000001</v>
      </c>
      <c r="K126" s="195"/>
      <c r="L126" s="199"/>
      <c r="M126" s="200"/>
      <c r="N126" s="201"/>
      <c r="O126" s="201"/>
      <c r="P126" s="202">
        <f>P127+P128+P133+P194+P223+P251</f>
        <v>0</v>
      </c>
      <c r="Q126" s="201"/>
      <c r="R126" s="202">
        <f>R127+R128+R133+R194+R223+R251</f>
        <v>0</v>
      </c>
      <c r="S126" s="201"/>
      <c r="T126" s="203">
        <f>T127+T128+T133+T194+T223+T251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4" t="s">
        <v>78</v>
      </c>
      <c r="AT126" s="205" t="s">
        <v>69</v>
      </c>
      <c r="AU126" s="205" t="s">
        <v>70</v>
      </c>
      <c r="AY126" s="204" t="s">
        <v>116</v>
      </c>
      <c r="BK126" s="206">
        <f>BK127+BK128+BK133+BK194+BK223+BK251</f>
        <v>327558.89000000001</v>
      </c>
    </row>
    <row r="127" s="12" customFormat="1" ht="22.8" customHeight="1">
      <c r="A127" s="12"/>
      <c r="B127" s="194"/>
      <c r="C127" s="195"/>
      <c r="D127" s="196" t="s">
        <v>69</v>
      </c>
      <c r="E127" s="207" t="s">
        <v>117</v>
      </c>
      <c r="F127" s="207" t="s">
        <v>76</v>
      </c>
      <c r="G127" s="195"/>
      <c r="H127" s="195"/>
      <c r="I127" s="195"/>
      <c r="J127" s="208">
        <f>BK127</f>
        <v>0</v>
      </c>
      <c r="K127" s="195"/>
      <c r="L127" s="199"/>
      <c r="M127" s="200"/>
      <c r="N127" s="201"/>
      <c r="O127" s="201"/>
      <c r="P127" s="202">
        <v>0</v>
      </c>
      <c r="Q127" s="201"/>
      <c r="R127" s="202">
        <v>0</v>
      </c>
      <c r="S127" s="201"/>
      <c r="T127" s="203"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4" t="s">
        <v>78</v>
      </c>
      <c r="AT127" s="205" t="s">
        <v>69</v>
      </c>
      <c r="AU127" s="205" t="s">
        <v>78</v>
      </c>
      <c r="AY127" s="204" t="s">
        <v>116</v>
      </c>
      <c r="BK127" s="206">
        <v>0</v>
      </c>
    </row>
    <row r="128" s="12" customFormat="1" ht="22.8" customHeight="1">
      <c r="A128" s="12"/>
      <c r="B128" s="194"/>
      <c r="C128" s="195"/>
      <c r="D128" s="196" t="s">
        <v>69</v>
      </c>
      <c r="E128" s="207" t="s">
        <v>118</v>
      </c>
      <c r="F128" s="207" t="s">
        <v>119</v>
      </c>
      <c r="G128" s="195"/>
      <c r="H128" s="195"/>
      <c r="I128" s="195"/>
      <c r="J128" s="208">
        <f>BK128</f>
        <v>6038.1999999999998</v>
      </c>
      <c r="K128" s="195"/>
      <c r="L128" s="199"/>
      <c r="M128" s="200"/>
      <c r="N128" s="201"/>
      <c r="O128" s="201"/>
      <c r="P128" s="202">
        <f>SUM(P129:P132)</f>
        <v>0</v>
      </c>
      <c r="Q128" s="201"/>
      <c r="R128" s="202">
        <f>SUM(R129:R132)</f>
        <v>0</v>
      </c>
      <c r="S128" s="201"/>
      <c r="T128" s="20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4" t="s">
        <v>78</v>
      </c>
      <c r="AT128" s="205" t="s">
        <v>69</v>
      </c>
      <c r="AU128" s="205" t="s">
        <v>78</v>
      </c>
      <c r="AY128" s="204" t="s">
        <v>116</v>
      </c>
      <c r="BK128" s="206">
        <f>SUM(BK129:BK132)</f>
        <v>6038.1999999999998</v>
      </c>
    </row>
    <row r="129" s="2" customFormat="1" ht="16.5" customHeight="1">
      <c r="A129" s="31"/>
      <c r="B129" s="32"/>
      <c r="C129" s="209" t="s">
        <v>78</v>
      </c>
      <c r="D129" s="209" t="s">
        <v>120</v>
      </c>
      <c r="E129" s="210" t="s">
        <v>121</v>
      </c>
      <c r="F129" s="211" t="s">
        <v>122</v>
      </c>
      <c r="G129" s="212" t="s">
        <v>123</v>
      </c>
      <c r="H129" s="213">
        <v>665</v>
      </c>
      <c r="I129" s="214">
        <v>2.3199999999999998</v>
      </c>
      <c r="J129" s="214">
        <f>ROUND(I129*H129,2)</f>
        <v>1542.8</v>
      </c>
      <c r="K129" s="211" t="s">
        <v>124</v>
      </c>
      <c r="L129" s="37"/>
      <c r="M129" s="215" t="s">
        <v>1</v>
      </c>
      <c r="N129" s="216" t="s">
        <v>35</v>
      </c>
      <c r="O129" s="217">
        <v>0</v>
      </c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9" t="s">
        <v>125</v>
      </c>
      <c r="AT129" s="219" t="s">
        <v>120</v>
      </c>
      <c r="AU129" s="219" t="s">
        <v>80</v>
      </c>
      <c r="AY129" s="16" t="s">
        <v>116</v>
      </c>
      <c r="BE129" s="220">
        <f>IF(N129="základní",J129,0)</f>
        <v>1542.8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78</v>
      </c>
      <c r="BK129" s="220">
        <f>ROUND(I129*H129,2)</f>
        <v>1542.8</v>
      </c>
      <c r="BL129" s="16" t="s">
        <v>125</v>
      </c>
      <c r="BM129" s="219" t="s">
        <v>80</v>
      </c>
    </row>
    <row r="130" s="2" customFormat="1">
      <c r="A130" s="31"/>
      <c r="B130" s="32"/>
      <c r="C130" s="33"/>
      <c r="D130" s="221" t="s">
        <v>126</v>
      </c>
      <c r="E130" s="33"/>
      <c r="F130" s="222" t="s">
        <v>127</v>
      </c>
      <c r="G130" s="33"/>
      <c r="H130" s="33"/>
      <c r="I130" s="33"/>
      <c r="J130" s="33"/>
      <c r="K130" s="33"/>
      <c r="L130" s="37"/>
      <c r="M130" s="223"/>
      <c r="N130" s="224"/>
      <c r="O130" s="83"/>
      <c r="P130" s="83"/>
      <c r="Q130" s="83"/>
      <c r="R130" s="83"/>
      <c r="S130" s="83"/>
      <c r="T130" s="84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126</v>
      </c>
      <c r="AU130" s="16" t="s">
        <v>80</v>
      </c>
    </row>
    <row r="131" s="2" customFormat="1" ht="16.5" customHeight="1">
      <c r="A131" s="31"/>
      <c r="B131" s="32"/>
      <c r="C131" s="209" t="s">
        <v>80</v>
      </c>
      <c r="D131" s="209" t="s">
        <v>120</v>
      </c>
      <c r="E131" s="210" t="s">
        <v>128</v>
      </c>
      <c r="F131" s="211" t="s">
        <v>129</v>
      </c>
      <c r="G131" s="212" t="s">
        <v>123</v>
      </c>
      <c r="H131" s="213">
        <v>665</v>
      </c>
      <c r="I131" s="214">
        <v>6.7599999999999998</v>
      </c>
      <c r="J131" s="214">
        <f>ROUND(I131*H131,2)</f>
        <v>4495.3999999999996</v>
      </c>
      <c r="K131" s="211" t="s">
        <v>124</v>
      </c>
      <c r="L131" s="37"/>
      <c r="M131" s="215" t="s">
        <v>1</v>
      </c>
      <c r="N131" s="216" t="s">
        <v>35</v>
      </c>
      <c r="O131" s="217">
        <v>0</v>
      </c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9" t="s">
        <v>125</v>
      </c>
      <c r="AT131" s="219" t="s">
        <v>120</v>
      </c>
      <c r="AU131" s="219" t="s">
        <v>80</v>
      </c>
      <c r="AY131" s="16" t="s">
        <v>116</v>
      </c>
      <c r="BE131" s="220">
        <f>IF(N131="základní",J131,0)</f>
        <v>4495.3999999999996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78</v>
      </c>
      <c r="BK131" s="220">
        <f>ROUND(I131*H131,2)</f>
        <v>4495.3999999999996</v>
      </c>
      <c r="BL131" s="16" t="s">
        <v>125</v>
      </c>
      <c r="BM131" s="219" t="s">
        <v>125</v>
      </c>
    </row>
    <row r="132" s="2" customFormat="1">
      <c r="A132" s="31"/>
      <c r="B132" s="32"/>
      <c r="C132" s="33"/>
      <c r="D132" s="221" t="s">
        <v>126</v>
      </c>
      <c r="E132" s="33"/>
      <c r="F132" s="222" t="s">
        <v>130</v>
      </c>
      <c r="G132" s="33"/>
      <c r="H132" s="33"/>
      <c r="I132" s="33"/>
      <c r="J132" s="33"/>
      <c r="K132" s="33"/>
      <c r="L132" s="37"/>
      <c r="M132" s="223"/>
      <c r="N132" s="224"/>
      <c r="O132" s="83"/>
      <c r="P132" s="83"/>
      <c r="Q132" s="83"/>
      <c r="R132" s="83"/>
      <c r="S132" s="83"/>
      <c r="T132" s="84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126</v>
      </c>
      <c r="AU132" s="16" t="s">
        <v>80</v>
      </c>
    </row>
    <row r="133" s="12" customFormat="1" ht="22.8" customHeight="1">
      <c r="A133" s="12"/>
      <c r="B133" s="194"/>
      <c r="C133" s="195"/>
      <c r="D133" s="196" t="s">
        <v>69</v>
      </c>
      <c r="E133" s="207" t="s">
        <v>131</v>
      </c>
      <c r="F133" s="207" t="s">
        <v>132</v>
      </c>
      <c r="G133" s="195"/>
      <c r="H133" s="195"/>
      <c r="I133" s="195"/>
      <c r="J133" s="208">
        <f>BK133</f>
        <v>221321.64999999999</v>
      </c>
      <c r="K133" s="195"/>
      <c r="L133" s="199"/>
      <c r="M133" s="200"/>
      <c r="N133" s="201"/>
      <c r="O133" s="201"/>
      <c r="P133" s="202">
        <f>SUM(P134:P193)</f>
        <v>0</v>
      </c>
      <c r="Q133" s="201"/>
      <c r="R133" s="202">
        <f>SUM(R134:R193)</f>
        <v>0</v>
      </c>
      <c r="S133" s="201"/>
      <c r="T133" s="203">
        <f>SUM(T134:T193)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4" t="s">
        <v>78</v>
      </c>
      <c r="AT133" s="205" t="s">
        <v>69</v>
      </c>
      <c r="AU133" s="205" t="s">
        <v>78</v>
      </c>
      <c r="AY133" s="204" t="s">
        <v>116</v>
      </c>
      <c r="BK133" s="206">
        <f>SUM(BK134:BK193)</f>
        <v>221321.64999999999</v>
      </c>
    </row>
    <row r="134" s="2" customFormat="1" ht="16.5" customHeight="1">
      <c r="A134" s="31"/>
      <c r="B134" s="32"/>
      <c r="C134" s="209" t="s">
        <v>133</v>
      </c>
      <c r="D134" s="209" t="s">
        <v>120</v>
      </c>
      <c r="E134" s="210" t="s">
        <v>134</v>
      </c>
      <c r="F134" s="211" t="s">
        <v>135</v>
      </c>
      <c r="G134" s="212" t="s">
        <v>136</v>
      </c>
      <c r="H134" s="213">
        <v>9</v>
      </c>
      <c r="I134" s="214">
        <v>1420</v>
      </c>
      <c r="J134" s="214">
        <f>ROUND(I134*H134,2)</f>
        <v>12780</v>
      </c>
      <c r="K134" s="211" t="s">
        <v>124</v>
      </c>
      <c r="L134" s="37"/>
      <c r="M134" s="215" t="s">
        <v>1</v>
      </c>
      <c r="N134" s="216" t="s">
        <v>35</v>
      </c>
      <c r="O134" s="217">
        <v>0</v>
      </c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9" t="s">
        <v>125</v>
      </c>
      <c r="AT134" s="219" t="s">
        <v>120</v>
      </c>
      <c r="AU134" s="219" t="s">
        <v>80</v>
      </c>
      <c r="AY134" s="16" t="s">
        <v>116</v>
      </c>
      <c r="BE134" s="220">
        <f>IF(N134="základní",J134,0)</f>
        <v>12780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6" t="s">
        <v>78</v>
      </c>
      <c r="BK134" s="220">
        <f>ROUND(I134*H134,2)</f>
        <v>12780</v>
      </c>
      <c r="BL134" s="16" t="s">
        <v>125</v>
      </c>
      <c r="BM134" s="219" t="s">
        <v>137</v>
      </c>
    </row>
    <row r="135" s="2" customFormat="1">
      <c r="A135" s="31"/>
      <c r="B135" s="32"/>
      <c r="C135" s="33"/>
      <c r="D135" s="221" t="s">
        <v>126</v>
      </c>
      <c r="E135" s="33"/>
      <c r="F135" s="222" t="s">
        <v>135</v>
      </c>
      <c r="G135" s="33"/>
      <c r="H135" s="33"/>
      <c r="I135" s="33"/>
      <c r="J135" s="33"/>
      <c r="K135" s="33"/>
      <c r="L135" s="37"/>
      <c r="M135" s="223"/>
      <c r="N135" s="224"/>
      <c r="O135" s="83"/>
      <c r="P135" s="83"/>
      <c r="Q135" s="83"/>
      <c r="R135" s="83"/>
      <c r="S135" s="83"/>
      <c r="T135" s="84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126</v>
      </c>
      <c r="AU135" s="16" t="s">
        <v>80</v>
      </c>
    </row>
    <row r="136" s="2" customFormat="1" ht="21.75" customHeight="1">
      <c r="A136" s="31"/>
      <c r="B136" s="32"/>
      <c r="C136" s="209" t="s">
        <v>125</v>
      </c>
      <c r="D136" s="209" t="s">
        <v>120</v>
      </c>
      <c r="E136" s="210" t="s">
        <v>138</v>
      </c>
      <c r="F136" s="211" t="s">
        <v>139</v>
      </c>
      <c r="G136" s="212" t="s">
        <v>136</v>
      </c>
      <c r="H136" s="213">
        <v>164</v>
      </c>
      <c r="I136" s="214">
        <v>46.700000000000003</v>
      </c>
      <c r="J136" s="214">
        <f>ROUND(I136*H136,2)</f>
        <v>7658.8000000000002</v>
      </c>
      <c r="K136" s="211" t="s">
        <v>124</v>
      </c>
      <c r="L136" s="37"/>
      <c r="M136" s="215" t="s">
        <v>1</v>
      </c>
      <c r="N136" s="216" t="s">
        <v>35</v>
      </c>
      <c r="O136" s="217">
        <v>0</v>
      </c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9" t="s">
        <v>125</v>
      </c>
      <c r="AT136" s="219" t="s">
        <v>120</v>
      </c>
      <c r="AU136" s="219" t="s">
        <v>80</v>
      </c>
      <c r="AY136" s="16" t="s">
        <v>116</v>
      </c>
      <c r="BE136" s="220">
        <f>IF(N136="základní",J136,0)</f>
        <v>7658.8000000000002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6" t="s">
        <v>78</v>
      </c>
      <c r="BK136" s="220">
        <f>ROUND(I136*H136,2)</f>
        <v>7658.8000000000002</v>
      </c>
      <c r="BL136" s="16" t="s">
        <v>125</v>
      </c>
      <c r="BM136" s="219" t="s">
        <v>140</v>
      </c>
    </row>
    <row r="137" s="2" customFormat="1">
      <c r="A137" s="31"/>
      <c r="B137" s="32"/>
      <c r="C137" s="33"/>
      <c r="D137" s="221" t="s">
        <v>126</v>
      </c>
      <c r="E137" s="33"/>
      <c r="F137" s="222" t="s">
        <v>141</v>
      </c>
      <c r="G137" s="33"/>
      <c r="H137" s="33"/>
      <c r="I137" s="33"/>
      <c r="J137" s="33"/>
      <c r="K137" s="33"/>
      <c r="L137" s="37"/>
      <c r="M137" s="223"/>
      <c r="N137" s="224"/>
      <c r="O137" s="83"/>
      <c r="P137" s="83"/>
      <c r="Q137" s="83"/>
      <c r="R137" s="83"/>
      <c r="S137" s="83"/>
      <c r="T137" s="84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126</v>
      </c>
      <c r="AU137" s="16" t="s">
        <v>80</v>
      </c>
    </row>
    <row r="138" s="2" customFormat="1" ht="21.75" customHeight="1">
      <c r="A138" s="31"/>
      <c r="B138" s="32"/>
      <c r="C138" s="209" t="s">
        <v>142</v>
      </c>
      <c r="D138" s="209" t="s">
        <v>120</v>
      </c>
      <c r="E138" s="210" t="s">
        <v>143</v>
      </c>
      <c r="F138" s="211" t="s">
        <v>144</v>
      </c>
      <c r="G138" s="212" t="s">
        <v>136</v>
      </c>
      <c r="H138" s="213">
        <v>9</v>
      </c>
      <c r="I138" s="214">
        <v>380</v>
      </c>
      <c r="J138" s="214">
        <f>ROUND(I138*H138,2)</f>
        <v>3420</v>
      </c>
      <c r="K138" s="211" t="s">
        <v>124</v>
      </c>
      <c r="L138" s="37"/>
      <c r="M138" s="215" t="s">
        <v>1</v>
      </c>
      <c r="N138" s="216" t="s">
        <v>35</v>
      </c>
      <c r="O138" s="217">
        <v>0</v>
      </c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9" t="s">
        <v>125</v>
      </c>
      <c r="AT138" s="219" t="s">
        <v>120</v>
      </c>
      <c r="AU138" s="219" t="s">
        <v>80</v>
      </c>
      <c r="AY138" s="16" t="s">
        <v>116</v>
      </c>
      <c r="BE138" s="220">
        <f>IF(N138="základní",J138,0)</f>
        <v>3420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6" t="s">
        <v>78</v>
      </c>
      <c r="BK138" s="220">
        <f>ROUND(I138*H138,2)</f>
        <v>3420</v>
      </c>
      <c r="BL138" s="16" t="s">
        <v>125</v>
      </c>
      <c r="BM138" s="219" t="s">
        <v>145</v>
      </c>
    </row>
    <row r="139" s="2" customFormat="1">
      <c r="A139" s="31"/>
      <c r="B139" s="32"/>
      <c r="C139" s="33"/>
      <c r="D139" s="221" t="s">
        <v>126</v>
      </c>
      <c r="E139" s="33"/>
      <c r="F139" s="222" t="s">
        <v>144</v>
      </c>
      <c r="G139" s="33"/>
      <c r="H139" s="33"/>
      <c r="I139" s="33"/>
      <c r="J139" s="33"/>
      <c r="K139" s="33"/>
      <c r="L139" s="37"/>
      <c r="M139" s="223"/>
      <c r="N139" s="224"/>
      <c r="O139" s="83"/>
      <c r="P139" s="83"/>
      <c r="Q139" s="83"/>
      <c r="R139" s="83"/>
      <c r="S139" s="83"/>
      <c r="T139" s="84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126</v>
      </c>
      <c r="AU139" s="16" t="s">
        <v>80</v>
      </c>
    </row>
    <row r="140" s="2" customFormat="1" ht="16.5" customHeight="1">
      <c r="A140" s="31"/>
      <c r="B140" s="32"/>
      <c r="C140" s="209" t="s">
        <v>137</v>
      </c>
      <c r="D140" s="209" t="s">
        <v>120</v>
      </c>
      <c r="E140" s="210" t="s">
        <v>146</v>
      </c>
      <c r="F140" s="211" t="s">
        <v>147</v>
      </c>
      <c r="G140" s="212" t="s">
        <v>136</v>
      </c>
      <c r="H140" s="213">
        <v>164</v>
      </c>
      <c r="I140" s="214">
        <v>175</v>
      </c>
      <c r="J140" s="214">
        <f>ROUND(I140*H140,2)</f>
        <v>28700</v>
      </c>
      <c r="K140" s="211" t="s">
        <v>124</v>
      </c>
      <c r="L140" s="37"/>
      <c r="M140" s="215" t="s">
        <v>1</v>
      </c>
      <c r="N140" s="216" t="s">
        <v>35</v>
      </c>
      <c r="O140" s="217">
        <v>0</v>
      </c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9" t="s">
        <v>125</v>
      </c>
      <c r="AT140" s="219" t="s">
        <v>120</v>
      </c>
      <c r="AU140" s="219" t="s">
        <v>80</v>
      </c>
      <c r="AY140" s="16" t="s">
        <v>116</v>
      </c>
      <c r="BE140" s="220">
        <f>IF(N140="základní",J140,0)</f>
        <v>28700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6" t="s">
        <v>78</v>
      </c>
      <c r="BK140" s="220">
        <f>ROUND(I140*H140,2)</f>
        <v>28700</v>
      </c>
      <c r="BL140" s="16" t="s">
        <v>125</v>
      </c>
      <c r="BM140" s="219" t="s">
        <v>8</v>
      </c>
    </row>
    <row r="141" s="2" customFormat="1">
      <c r="A141" s="31"/>
      <c r="B141" s="32"/>
      <c r="C141" s="33"/>
      <c r="D141" s="221" t="s">
        <v>126</v>
      </c>
      <c r="E141" s="33"/>
      <c r="F141" s="222" t="s">
        <v>148</v>
      </c>
      <c r="G141" s="33"/>
      <c r="H141" s="33"/>
      <c r="I141" s="33"/>
      <c r="J141" s="33"/>
      <c r="K141" s="33"/>
      <c r="L141" s="37"/>
      <c r="M141" s="223"/>
      <c r="N141" s="224"/>
      <c r="O141" s="83"/>
      <c r="P141" s="83"/>
      <c r="Q141" s="83"/>
      <c r="R141" s="83"/>
      <c r="S141" s="83"/>
      <c r="T141" s="84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126</v>
      </c>
      <c r="AU141" s="16" t="s">
        <v>80</v>
      </c>
    </row>
    <row r="142" s="2" customFormat="1" ht="16.5" customHeight="1">
      <c r="A142" s="31"/>
      <c r="B142" s="32"/>
      <c r="C142" s="209" t="s">
        <v>149</v>
      </c>
      <c r="D142" s="209" t="s">
        <v>120</v>
      </c>
      <c r="E142" s="210" t="s">
        <v>150</v>
      </c>
      <c r="F142" s="211" t="s">
        <v>151</v>
      </c>
      <c r="G142" s="212" t="s">
        <v>152</v>
      </c>
      <c r="H142" s="213">
        <v>0.002</v>
      </c>
      <c r="I142" s="214">
        <v>34800</v>
      </c>
      <c r="J142" s="214">
        <f>ROUND(I142*H142,2)</f>
        <v>69.599999999999994</v>
      </c>
      <c r="K142" s="211" t="s">
        <v>153</v>
      </c>
      <c r="L142" s="37"/>
      <c r="M142" s="215" t="s">
        <v>1</v>
      </c>
      <c r="N142" s="216" t="s">
        <v>35</v>
      </c>
      <c r="O142" s="217">
        <v>0</v>
      </c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9" t="s">
        <v>125</v>
      </c>
      <c r="AT142" s="219" t="s">
        <v>120</v>
      </c>
      <c r="AU142" s="219" t="s">
        <v>80</v>
      </c>
      <c r="AY142" s="16" t="s">
        <v>116</v>
      </c>
      <c r="BE142" s="220">
        <f>IF(N142="základní",J142,0)</f>
        <v>69.599999999999994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6" t="s">
        <v>78</v>
      </c>
      <c r="BK142" s="220">
        <f>ROUND(I142*H142,2)</f>
        <v>69.599999999999994</v>
      </c>
      <c r="BL142" s="16" t="s">
        <v>125</v>
      </c>
      <c r="BM142" s="219" t="s">
        <v>154</v>
      </c>
    </row>
    <row r="143" s="2" customFormat="1">
      <c r="A143" s="31"/>
      <c r="B143" s="32"/>
      <c r="C143" s="33"/>
      <c r="D143" s="221" t="s">
        <v>126</v>
      </c>
      <c r="E143" s="33"/>
      <c r="F143" s="222" t="s">
        <v>151</v>
      </c>
      <c r="G143" s="33"/>
      <c r="H143" s="33"/>
      <c r="I143" s="33"/>
      <c r="J143" s="33"/>
      <c r="K143" s="33"/>
      <c r="L143" s="37"/>
      <c r="M143" s="223"/>
      <c r="N143" s="224"/>
      <c r="O143" s="83"/>
      <c r="P143" s="83"/>
      <c r="Q143" s="83"/>
      <c r="R143" s="83"/>
      <c r="S143" s="83"/>
      <c r="T143" s="84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6" t="s">
        <v>126</v>
      </c>
      <c r="AU143" s="16" t="s">
        <v>80</v>
      </c>
    </row>
    <row r="144" s="2" customFormat="1" ht="16.5" customHeight="1">
      <c r="A144" s="31"/>
      <c r="B144" s="32"/>
      <c r="C144" s="209" t="s">
        <v>140</v>
      </c>
      <c r="D144" s="209" t="s">
        <v>120</v>
      </c>
      <c r="E144" s="210" t="s">
        <v>155</v>
      </c>
      <c r="F144" s="211" t="s">
        <v>156</v>
      </c>
      <c r="G144" s="212" t="s">
        <v>152</v>
      </c>
      <c r="H144" s="213">
        <v>0.002</v>
      </c>
      <c r="I144" s="214">
        <v>76600</v>
      </c>
      <c r="J144" s="214">
        <f>ROUND(I144*H144,2)</f>
        <v>153.19999999999999</v>
      </c>
      <c r="K144" s="211" t="s">
        <v>153</v>
      </c>
      <c r="L144" s="37"/>
      <c r="M144" s="215" t="s">
        <v>1</v>
      </c>
      <c r="N144" s="216" t="s">
        <v>35</v>
      </c>
      <c r="O144" s="217">
        <v>0</v>
      </c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9" t="s">
        <v>125</v>
      </c>
      <c r="AT144" s="219" t="s">
        <v>120</v>
      </c>
      <c r="AU144" s="219" t="s">
        <v>80</v>
      </c>
      <c r="AY144" s="16" t="s">
        <v>116</v>
      </c>
      <c r="BE144" s="220">
        <f>IF(N144="základní",J144,0)</f>
        <v>153.19999999999999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6" t="s">
        <v>78</v>
      </c>
      <c r="BK144" s="220">
        <f>ROUND(I144*H144,2)</f>
        <v>153.19999999999999</v>
      </c>
      <c r="BL144" s="16" t="s">
        <v>125</v>
      </c>
      <c r="BM144" s="219" t="s">
        <v>157</v>
      </c>
    </row>
    <row r="145" s="2" customFormat="1">
      <c r="A145" s="31"/>
      <c r="B145" s="32"/>
      <c r="C145" s="33"/>
      <c r="D145" s="221" t="s">
        <v>126</v>
      </c>
      <c r="E145" s="33"/>
      <c r="F145" s="222" t="s">
        <v>156</v>
      </c>
      <c r="G145" s="33"/>
      <c r="H145" s="33"/>
      <c r="I145" s="33"/>
      <c r="J145" s="33"/>
      <c r="K145" s="33"/>
      <c r="L145" s="37"/>
      <c r="M145" s="223"/>
      <c r="N145" s="224"/>
      <c r="O145" s="83"/>
      <c r="P145" s="83"/>
      <c r="Q145" s="83"/>
      <c r="R145" s="83"/>
      <c r="S145" s="83"/>
      <c r="T145" s="84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126</v>
      </c>
      <c r="AU145" s="16" t="s">
        <v>80</v>
      </c>
    </row>
    <row r="146" s="2" customFormat="1" ht="16.5" customHeight="1">
      <c r="A146" s="31"/>
      <c r="B146" s="32"/>
      <c r="C146" s="225" t="s">
        <v>158</v>
      </c>
      <c r="D146" s="225" t="s">
        <v>159</v>
      </c>
      <c r="E146" s="226" t="s">
        <v>160</v>
      </c>
      <c r="F146" s="227" t="s">
        <v>161</v>
      </c>
      <c r="G146" s="228" t="s">
        <v>162</v>
      </c>
      <c r="H146" s="229">
        <v>4</v>
      </c>
      <c r="I146" s="230">
        <v>463.5</v>
      </c>
      <c r="J146" s="230">
        <f>ROUND(I146*H146,2)</f>
        <v>1854</v>
      </c>
      <c r="K146" s="227" t="s">
        <v>124</v>
      </c>
      <c r="L146" s="231"/>
      <c r="M146" s="232" t="s">
        <v>1</v>
      </c>
      <c r="N146" s="233" t="s">
        <v>35</v>
      </c>
      <c r="O146" s="217">
        <v>0</v>
      </c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9" t="s">
        <v>140</v>
      </c>
      <c r="AT146" s="219" t="s">
        <v>159</v>
      </c>
      <c r="AU146" s="219" t="s">
        <v>80</v>
      </c>
      <c r="AY146" s="16" t="s">
        <v>116</v>
      </c>
      <c r="BE146" s="220">
        <f>IF(N146="základní",J146,0)</f>
        <v>1854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6" t="s">
        <v>78</v>
      </c>
      <c r="BK146" s="220">
        <f>ROUND(I146*H146,2)</f>
        <v>1854</v>
      </c>
      <c r="BL146" s="16" t="s">
        <v>125</v>
      </c>
      <c r="BM146" s="219" t="s">
        <v>163</v>
      </c>
    </row>
    <row r="147" s="2" customFormat="1">
      <c r="A147" s="31"/>
      <c r="B147" s="32"/>
      <c r="C147" s="33"/>
      <c r="D147" s="221" t="s">
        <v>126</v>
      </c>
      <c r="E147" s="33"/>
      <c r="F147" s="222" t="s">
        <v>164</v>
      </c>
      <c r="G147" s="33"/>
      <c r="H147" s="33"/>
      <c r="I147" s="33"/>
      <c r="J147" s="33"/>
      <c r="K147" s="33"/>
      <c r="L147" s="37"/>
      <c r="M147" s="223"/>
      <c r="N147" s="224"/>
      <c r="O147" s="83"/>
      <c r="P147" s="83"/>
      <c r="Q147" s="83"/>
      <c r="R147" s="83"/>
      <c r="S147" s="83"/>
      <c r="T147" s="84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126</v>
      </c>
      <c r="AU147" s="16" t="s">
        <v>80</v>
      </c>
    </row>
    <row r="148" s="13" customFormat="1">
      <c r="A148" s="13"/>
      <c r="B148" s="234"/>
      <c r="C148" s="235"/>
      <c r="D148" s="221" t="s">
        <v>165</v>
      </c>
      <c r="E148" s="236" t="s">
        <v>1</v>
      </c>
      <c r="F148" s="237" t="s">
        <v>166</v>
      </c>
      <c r="G148" s="235"/>
      <c r="H148" s="238">
        <v>4</v>
      </c>
      <c r="I148" s="235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165</v>
      </c>
      <c r="AU148" s="243" t="s">
        <v>80</v>
      </c>
      <c r="AV148" s="13" t="s">
        <v>80</v>
      </c>
      <c r="AW148" s="13" t="s">
        <v>27</v>
      </c>
      <c r="AX148" s="13" t="s">
        <v>70</v>
      </c>
      <c r="AY148" s="243" t="s">
        <v>116</v>
      </c>
    </row>
    <row r="149" s="14" customFormat="1">
      <c r="A149" s="14"/>
      <c r="B149" s="244"/>
      <c r="C149" s="245"/>
      <c r="D149" s="221" t="s">
        <v>165</v>
      </c>
      <c r="E149" s="246" t="s">
        <v>1</v>
      </c>
      <c r="F149" s="247" t="s">
        <v>167</v>
      </c>
      <c r="G149" s="245"/>
      <c r="H149" s="248">
        <v>4</v>
      </c>
      <c r="I149" s="245"/>
      <c r="J149" s="245"/>
      <c r="K149" s="245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165</v>
      </c>
      <c r="AU149" s="253" t="s">
        <v>80</v>
      </c>
      <c r="AV149" s="14" t="s">
        <v>125</v>
      </c>
      <c r="AW149" s="14" t="s">
        <v>27</v>
      </c>
      <c r="AX149" s="14" t="s">
        <v>78</v>
      </c>
      <c r="AY149" s="253" t="s">
        <v>116</v>
      </c>
    </row>
    <row r="150" s="2" customFormat="1" ht="16.5" customHeight="1">
      <c r="A150" s="31"/>
      <c r="B150" s="32"/>
      <c r="C150" s="209" t="s">
        <v>145</v>
      </c>
      <c r="D150" s="209" t="s">
        <v>120</v>
      </c>
      <c r="E150" s="210" t="s">
        <v>168</v>
      </c>
      <c r="F150" s="211" t="s">
        <v>169</v>
      </c>
      <c r="G150" s="212" t="s">
        <v>136</v>
      </c>
      <c r="H150" s="213">
        <v>9</v>
      </c>
      <c r="I150" s="214">
        <v>366</v>
      </c>
      <c r="J150" s="214">
        <f>ROUND(I150*H150,2)</f>
        <v>3294</v>
      </c>
      <c r="K150" s="211" t="s">
        <v>124</v>
      </c>
      <c r="L150" s="37"/>
      <c r="M150" s="215" t="s">
        <v>1</v>
      </c>
      <c r="N150" s="216" t="s">
        <v>35</v>
      </c>
      <c r="O150" s="217">
        <v>0</v>
      </c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9" t="s">
        <v>125</v>
      </c>
      <c r="AT150" s="219" t="s">
        <v>120</v>
      </c>
      <c r="AU150" s="219" t="s">
        <v>80</v>
      </c>
      <c r="AY150" s="16" t="s">
        <v>116</v>
      </c>
      <c r="BE150" s="220">
        <f>IF(N150="základní",J150,0)</f>
        <v>3294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6" t="s">
        <v>78</v>
      </c>
      <c r="BK150" s="220">
        <f>ROUND(I150*H150,2)</f>
        <v>3294</v>
      </c>
      <c r="BL150" s="16" t="s">
        <v>125</v>
      </c>
      <c r="BM150" s="219" t="s">
        <v>170</v>
      </c>
    </row>
    <row r="151" s="2" customFormat="1">
      <c r="A151" s="31"/>
      <c r="B151" s="32"/>
      <c r="C151" s="33"/>
      <c r="D151" s="221" t="s">
        <v>126</v>
      </c>
      <c r="E151" s="33"/>
      <c r="F151" s="222" t="s">
        <v>169</v>
      </c>
      <c r="G151" s="33"/>
      <c r="H151" s="33"/>
      <c r="I151" s="33"/>
      <c r="J151" s="33"/>
      <c r="K151" s="33"/>
      <c r="L151" s="37"/>
      <c r="M151" s="223"/>
      <c r="N151" s="224"/>
      <c r="O151" s="83"/>
      <c r="P151" s="83"/>
      <c r="Q151" s="83"/>
      <c r="R151" s="83"/>
      <c r="S151" s="83"/>
      <c r="T151" s="84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6" t="s">
        <v>126</v>
      </c>
      <c r="AU151" s="16" t="s">
        <v>80</v>
      </c>
    </row>
    <row r="152" s="2" customFormat="1" ht="16.5" customHeight="1">
      <c r="A152" s="31"/>
      <c r="B152" s="32"/>
      <c r="C152" s="209" t="s">
        <v>171</v>
      </c>
      <c r="D152" s="209" t="s">
        <v>120</v>
      </c>
      <c r="E152" s="210" t="s">
        <v>172</v>
      </c>
      <c r="F152" s="211" t="s">
        <v>173</v>
      </c>
      <c r="G152" s="212" t="s">
        <v>136</v>
      </c>
      <c r="H152" s="213">
        <v>9</v>
      </c>
      <c r="I152" s="214">
        <v>39.100000000000001</v>
      </c>
      <c r="J152" s="214">
        <f>ROUND(I152*H152,2)</f>
        <v>351.89999999999998</v>
      </c>
      <c r="K152" s="211" t="s">
        <v>153</v>
      </c>
      <c r="L152" s="37"/>
      <c r="M152" s="215" t="s">
        <v>1</v>
      </c>
      <c r="N152" s="216" t="s">
        <v>35</v>
      </c>
      <c r="O152" s="217">
        <v>0</v>
      </c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9" t="s">
        <v>125</v>
      </c>
      <c r="AT152" s="219" t="s">
        <v>120</v>
      </c>
      <c r="AU152" s="219" t="s">
        <v>80</v>
      </c>
      <c r="AY152" s="16" t="s">
        <v>116</v>
      </c>
      <c r="BE152" s="220">
        <f>IF(N152="základní",J152,0)</f>
        <v>351.89999999999998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6" t="s">
        <v>78</v>
      </c>
      <c r="BK152" s="220">
        <f>ROUND(I152*H152,2)</f>
        <v>351.89999999999998</v>
      </c>
      <c r="BL152" s="16" t="s">
        <v>125</v>
      </c>
      <c r="BM152" s="219" t="s">
        <v>174</v>
      </c>
    </row>
    <row r="153" s="2" customFormat="1">
      <c r="A153" s="31"/>
      <c r="B153" s="32"/>
      <c r="C153" s="33"/>
      <c r="D153" s="221" t="s">
        <v>126</v>
      </c>
      <c r="E153" s="33"/>
      <c r="F153" s="222" t="s">
        <v>173</v>
      </c>
      <c r="G153" s="33"/>
      <c r="H153" s="33"/>
      <c r="I153" s="33"/>
      <c r="J153" s="33"/>
      <c r="K153" s="33"/>
      <c r="L153" s="37"/>
      <c r="M153" s="223"/>
      <c r="N153" s="224"/>
      <c r="O153" s="83"/>
      <c r="P153" s="83"/>
      <c r="Q153" s="83"/>
      <c r="R153" s="83"/>
      <c r="S153" s="83"/>
      <c r="T153" s="84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126</v>
      </c>
      <c r="AU153" s="16" t="s">
        <v>80</v>
      </c>
    </row>
    <row r="154" s="2" customFormat="1" ht="16.5" customHeight="1">
      <c r="A154" s="31"/>
      <c r="B154" s="32"/>
      <c r="C154" s="225" t="s">
        <v>8</v>
      </c>
      <c r="D154" s="225" t="s">
        <v>159</v>
      </c>
      <c r="E154" s="226" t="s">
        <v>175</v>
      </c>
      <c r="F154" s="227" t="s">
        <v>176</v>
      </c>
      <c r="G154" s="228" t="s">
        <v>136</v>
      </c>
      <c r="H154" s="229">
        <v>27</v>
      </c>
      <c r="I154" s="230">
        <v>168</v>
      </c>
      <c r="J154" s="230">
        <f>ROUND(I154*H154,2)</f>
        <v>4536</v>
      </c>
      <c r="K154" s="227" t="s">
        <v>153</v>
      </c>
      <c r="L154" s="231"/>
      <c r="M154" s="232" t="s">
        <v>1</v>
      </c>
      <c r="N154" s="233" t="s">
        <v>35</v>
      </c>
      <c r="O154" s="217">
        <v>0</v>
      </c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9" t="s">
        <v>140</v>
      </c>
      <c r="AT154" s="219" t="s">
        <v>159</v>
      </c>
      <c r="AU154" s="219" t="s">
        <v>80</v>
      </c>
      <c r="AY154" s="16" t="s">
        <v>116</v>
      </c>
      <c r="BE154" s="220">
        <f>IF(N154="základní",J154,0)</f>
        <v>4536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6" t="s">
        <v>78</v>
      </c>
      <c r="BK154" s="220">
        <f>ROUND(I154*H154,2)</f>
        <v>4536</v>
      </c>
      <c r="BL154" s="16" t="s">
        <v>125</v>
      </c>
      <c r="BM154" s="219" t="s">
        <v>177</v>
      </c>
    </row>
    <row r="155" s="2" customFormat="1">
      <c r="A155" s="31"/>
      <c r="B155" s="32"/>
      <c r="C155" s="33"/>
      <c r="D155" s="221" t="s">
        <v>126</v>
      </c>
      <c r="E155" s="33"/>
      <c r="F155" s="222" t="s">
        <v>176</v>
      </c>
      <c r="G155" s="33"/>
      <c r="H155" s="33"/>
      <c r="I155" s="33"/>
      <c r="J155" s="33"/>
      <c r="K155" s="33"/>
      <c r="L155" s="37"/>
      <c r="M155" s="223"/>
      <c r="N155" s="224"/>
      <c r="O155" s="83"/>
      <c r="P155" s="83"/>
      <c r="Q155" s="83"/>
      <c r="R155" s="83"/>
      <c r="S155" s="83"/>
      <c r="T155" s="84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6" t="s">
        <v>126</v>
      </c>
      <c r="AU155" s="16" t="s">
        <v>80</v>
      </c>
    </row>
    <row r="156" s="2" customFormat="1" ht="16.5" customHeight="1">
      <c r="A156" s="31"/>
      <c r="B156" s="32"/>
      <c r="C156" s="225" t="s">
        <v>178</v>
      </c>
      <c r="D156" s="225" t="s">
        <v>159</v>
      </c>
      <c r="E156" s="226" t="s">
        <v>179</v>
      </c>
      <c r="F156" s="227" t="s">
        <v>180</v>
      </c>
      <c r="G156" s="228" t="s">
        <v>136</v>
      </c>
      <c r="H156" s="229">
        <v>27</v>
      </c>
      <c r="I156" s="230">
        <v>13.699999999999999</v>
      </c>
      <c r="J156" s="230">
        <f>ROUND(I156*H156,2)</f>
        <v>369.89999999999998</v>
      </c>
      <c r="K156" s="227" t="s">
        <v>153</v>
      </c>
      <c r="L156" s="231"/>
      <c r="M156" s="232" t="s">
        <v>1</v>
      </c>
      <c r="N156" s="233" t="s">
        <v>35</v>
      </c>
      <c r="O156" s="217">
        <v>0</v>
      </c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9" t="s">
        <v>140</v>
      </c>
      <c r="AT156" s="219" t="s">
        <v>159</v>
      </c>
      <c r="AU156" s="219" t="s">
        <v>80</v>
      </c>
      <c r="AY156" s="16" t="s">
        <v>116</v>
      </c>
      <c r="BE156" s="220">
        <f>IF(N156="základní",J156,0)</f>
        <v>369.89999999999998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6" t="s">
        <v>78</v>
      </c>
      <c r="BK156" s="220">
        <f>ROUND(I156*H156,2)</f>
        <v>369.89999999999998</v>
      </c>
      <c r="BL156" s="16" t="s">
        <v>125</v>
      </c>
      <c r="BM156" s="219" t="s">
        <v>181</v>
      </c>
    </row>
    <row r="157" s="2" customFormat="1">
      <c r="A157" s="31"/>
      <c r="B157" s="32"/>
      <c r="C157" s="33"/>
      <c r="D157" s="221" t="s">
        <v>126</v>
      </c>
      <c r="E157" s="33"/>
      <c r="F157" s="222" t="s">
        <v>180</v>
      </c>
      <c r="G157" s="33"/>
      <c r="H157" s="33"/>
      <c r="I157" s="33"/>
      <c r="J157" s="33"/>
      <c r="K157" s="33"/>
      <c r="L157" s="37"/>
      <c r="M157" s="223"/>
      <c r="N157" s="224"/>
      <c r="O157" s="83"/>
      <c r="P157" s="83"/>
      <c r="Q157" s="83"/>
      <c r="R157" s="83"/>
      <c r="S157" s="83"/>
      <c r="T157" s="84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6" t="s">
        <v>126</v>
      </c>
      <c r="AU157" s="16" t="s">
        <v>80</v>
      </c>
    </row>
    <row r="158" s="2" customFormat="1" ht="16.5" customHeight="1">
      <c r="A158" s="31"/>
      <c r="B158" s="32"/>
      <c r="C158" s="225" t="s">
        <v>154</v>
      </c>
      <c r="D158" s="225" t="s">
        <v>159</v>
      </c>
      <c r="E158" s="226" t="s">
        <v>182</v>
      </c>
      <c r="F158" s="227" t="s">
        <v>183</v>
      </c>
      <c r="G158" s="228" t="s">
        <v>184</v>
      </c>
      <c r="H158" s="229">
        <v>18</v>
      </c>
      <c r="I158" s="230">
        <v>9.5</v>
      </c>
      <c r="J158" s="230">
        <f>ROUND(I158*H158,2)</f>
        <v>171</v>
      </c>
      <c r="K158" s="227" t="s">
        <v>153</v>
      </c>
      <c r="L158" s="231"/>
      <c r="M158" s="232" t="s">
        <v>1</v>
      </c>
      <c r="N158" s="233" t="s">
        <v>35</v>
      </c>
      <c r="O158" s="217">
        <v>0</v>
      </c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9" t="s">
        <v>140</v>
      </c>
      <c r="AT158" s="219" t="s">
        <v>159</v>
      </c>
      <c r="AU158" s="219" t="s">
        <v>80</v>
      </c>
      <c r="AY158" s="16" t="s">
        <v>116</v>
      </c>
      <c r="BE158" s="220">
        <f>IF(N158="základní",J158,0)</f>
        <v>171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6" t="s">
        <v>78</v>
      </c>
      <c r="BK158" s="220">
        <f>ROUND(I158*H158,2)</f>
        <v>171</v>
      </c>
      <c r="BL158" s="16" t="s">
        <v>125</v>
      </c>
      <c r="BM158" s="219" t="s">
        <v>185</v>
      </c>
    </row>
    <row r="159" s="2" customFormat="1">
      <c r="A159" s="31"/>
      <c r="B159" s="32"/>
      <c r="C159" s="33"/>
      <c r="D159" s="221" t="s">
        <v>126</v>
      </c>
      <c r="E159" s="33"/>
      <c r="F159" s="222" t="s">
        <v>183</v>
      </c>
      <c r="G159" s="33"/>
      <c r="H159" s="33"/>
      <c r="I159" s="33"/>
      <c r="J159" s="33"/>
      <c r="K159" s="33"/>
      <c r="L159" s="37"/>
      <c r="M159" s="223"/>
      <c r="N159" s="224"/>
      <c r="O159" s="83"/>
      <c r="P159" s="83"/>
      <c r="Q159" s="83"/>
      <c r="R159" s="83"/>
      <c r="S159" s="83"/>
      <c r="T159" s="84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126</v>
      </c>
      <c r="AU159" s="16" t="s">
        <v>80</v>
      </c>
    </row>
    <row r="160" s="2" customFormat="1" ht="16.5" customHeight="1">
      <c r="A160" s="31"/>
      <c r="B160" s="32"/>
      <c r="C160" s="209" t="s">
        <v>186</v>
      </c>
      <c r="D160" s="209" t="s">
        <v>120</v>
      </c>
      <c r="E160" s="210" t="s">
        <v>187</v>
      </c>
      <c r="F160" s="211" t="s">
        <v>188</v>
      </c>
      <c r="G160" s="212" t="s">
        <v>136</v>
      </c>
      <c r="H160" s="213">
        <v>9</v>
      </c>
      <c r="I160" s="214">
        <v>74</v>
      </c>
      <c r="J160" s="214">
        <f>ROUND(I160*H160,2)</f>
        <v>666</v>
      </c>
      <c r="K160" s="211" t="s">
        <v>124</v>
      </c>
      <c r="L160" s="37"/>
      <c r="M160" s="215" t="s">
        <v>1</v>
      </c>
      <c r="N160" s="216" t="s">
        <v>35</v>
      </c>
      <c r="O160" s="217">
        <v>0</v>
      </c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9" t="s">
        <v>125</v>
      </c>
      <c r="AT160" s="219" t="s">
        <v>120</v>
      </c>
      <c r="AU160" s="219" t="s">
        <v>80</v>
      </c>
      <c r="AY160" s="16" t="s">
        <v>116</v>
      </c>
      <c r="BE160" s="220">
        <f>IF(N160="základní",J160,0)</f>
        <v>666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6" t="s">
        <v>78</v>
      </c>
      <c r="BK160" s="220">
        <f>ROUND(I160*H160,2)</f>
        <v>666</v>
      </c>
      <c r="BL160" s="16" t="s">
        <v>125</v>
      </c>
      <c r="BM160" s="219" t="s">
        <v>189</v>
      </c>
    </row>
    <row r="161" s="2" customFormat="1">
      <c r="A161" s="31"/>
      <c r="B161" s="32"/>
      <c r="C161" s="33"/>
      <c r="D161" s="221" t="s">
        <v>126</v>
      </c>
      <c r="E161" s="33"/>
      <c r="F161" s="222" t="s">
        <v>188</v>
      </c>
      <c r="G161" s="33"/>
      <c r="H161" s="33"/>
      <c r="I161" s="33"/>
      <c r="J161" s="33"/>
      <c r="K161" s="33"/>
      <c r="L161" s="37"/>
      <c r="M161" s="223"/>
      <c r="N161" s="224"/>
      <c r="O161" s="83"/>
      <c r="P161" s="83"/>
      <c r="Q161" s="83"/>
      <c r="R161" s="83"/>
      <c r="S161" s="83"/>
      <c r="T161" s="84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6" t="s">
        <v>126</v>
      </c>
      <c r="AU161" s="16" t="s">
        <v>80</v>
      </c>
    </row>
    <row r="162" s="2" customFormat="1" ht="16.5" customHeight="1">
      <c r="A162" s="31"/>
      <c r="B162" s="32"/>
      <c r="C162" s="209" t="s">
        <v>157</v>
      </c>
      <c r="D162" s="209" t="s">
        <v>120</v>
      </c>
      <c r="E162" s="210" t="s">
        <v>190</v>
      </c>
      <c r="F162" s="211" t="s">
        <v>191</v>
      </c>
      <c r="G162" s="212" t="s">
        <v>136</v>
      </c>
      <c r="H162" s="213">
        <v>9</v>
      </c>
      <c r="I162" s="214">
        <v>59.100000000000001</v>
      </c>
      <c r="J162" s="214">
        <f>ROUND(I162*H162,2)</f>
        <v>531.89999999999998</v>
      </c>
      <c r="K162" s="211" t="s">
        <v>124</v>
      </c>
      <c r="L162" s="37"/>
      <c r="M162" s="215" t="s">
        <v>1</v>
      </c>
      <c r="N162" s="216" t="s">
        <v>35</v>
      </c>
      <c r="O162" s="217">
        <v>0</v>
      </c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9" t="s">
        <v>125</v>
      </c>
      <c r="AT162" s="219" t="s">
        <v>120</v>
      </c>
      <c r="AU162" s="219" t="s">
        <v>80</v>
      </c>
      <c r="AY162" s="16" t="s">
        <v>116</v>
      </c>
      <c r="BE162" s="220">
        <f>IF(N162="základní",J162,0)</f>
        <v>531.89999999999998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6" t="s">
        <v>78</v>
      </c>
      <c r="BK162" s="220">
        <f>ROUND(I162*H162,2)</f>
        <v>531.89999999999998</v>
      </c>
      <c r="BL162" s="16" t="s">
        <v>125</v>
      </c>
      <c r="BM162" s="219" t="s">
        <v>192</v>
      </c>
    </row>
    <row r="163" s="2" customFormat="1">
      <c r="A163" s="31"/>
      <c r="B163" s="32"/>
      <c r="C163" s="33"/>
      <c r="D163" s="221" t="s">
        <v>126</v>
      </c>
      <c r="E163" s="33"/>
      <c r="F163" s="222" t="s">
        <v>193</v>
      </c>
      <c r="G163" s="33"/>
      <c r="H163" s="33"/>
      <c r="I163" s="33"/>
      <c r="J163" s="33"/>
      <c r="K163" s="33"/>
      <c r="L163" s="37"/>
      <c r="M163" s="223"/>
      <c r="N163" s="224"/>
      <c r="O163" s="83"/>
      <c r="P163" s="83"/>
      <c r="Q163" s="83"/>
      <c r="R163" s="83"/>
      <c r="S163" s="83"/>
      <c r="T163" s="84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126</v>
      </c>
      <c r="AU163" s="16" t="s">
        <v>80</v>
      </c>
    </row>
    <row r="164" s="2" customFormat="1" ht="16.5" customHeight="1">
      <c r="A164" s="31"/>
      <c r="B164" s="32"/>
      <c r="C164" s="225" t="s">
        <v>194</v>
      </c>
      <c r="D164" s="225" t="s">
        <v>159</v>
      </c>
      <c r="E164" s="226" t="s">
        <v>195</v>
      </c>
      <c r="F164" s="227" t="s">
        <v>196</v>
      </c>
      <c r="G164" s="228" t="s">
        <v>136</v>
      </c>
      <c r="H164" s="229">
        <v>9</v>
      </c>
      <c r="I164" s="230">
        <v>27</v>
      </c>
      <c r="J164" s="230">
        <f>ROUND(I164*H164,2)</f>
        <v>243</v>
      </c>
      <c r="K164" s="227" t="s">
        <v>153</v>
      </c>
      <c r="L164" s="231"/>
      <c r="M164" s="232" t="s">
        <v>1</v>
      </c>
      <c r="N164" s="233" t="s">
        <v>35</v>
      </c>
      <c r="O164" s="217">
        <v>0</v>
      </c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9" t="s">
        <v>140</v>
      </c>
      <c r="AT164" s="219" t="s">
        <v>159</v>
      </c>
      <c r="AU164" s="219" t="s">
        <v>80</v>
      </c>
      <c r="AY164" s="16" t="s">
        <v>116</v>
      </c>
      <c r="BE164" s="220">
        <f>IF(N164="základní",J164,0)</f>
        <v>243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6" t="s">
        <v>78</v>
      </c>
      <c r="BK164" s="220">
        <f>ROUND(I164*H164,2)</f>
        <v>243</v>
      </c>
      <c r="BL164" s="16" t="s">
        <v>125</v>
      </c>
      <c r="BM164" s="219" t="s">
        <v>197</v>
      </c>
    </row>
    <row r="165" s="2" customFormat="1">
      <c r="A165" s="31"/>
      <c r="B165" s="32"/>
      <c r="C165" s="33"/>
      <c r="D165" s="221" t="s">
        <v>126</v>
      </c>
      <c r="E165" s="33"/>
      <c r="F165" s="222" t="s">
        <v>196</v>
      </c>
      <c r="G165" s="33"/>
      <c r="H165" s="33"/>
      <c r="I165" s="33"/>
      <c r="J165" s="33"/>
      <c r="K165" s="33"/>
      <c r="L165" s="37"/>
      <c r="M165" s="223"/>
      <c r="N165" s="224"/>
      <c r="O165" s="83"/>
      <c r="P165" s="83"/>
      <c r="Q165" s="83"/>
      <c r="R165" s="83"/>
      <c r="S165" s="83"/>
      <c r="T165" s="84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126</v>
      </c>
      <c r="AU165" s="16" t="s">
        <v>80</v>
      </c>
    </row>
    <row r="166" s="2" customFormat="1" ht="16.5" customHeight="1">
      <c r="A166" s="31"/>
      <c r="B166" s="32"/>
      <c r="C166" s="209" t="s">
        <v>163</v>
      </c>
      <c r="D166" s="209" t="s">
        <v>120</v>
      </c>
      <c r="E166" s="210" t="s">
        <v>198</v>
      </c>
      <c r="F166" s="211" t="s">
        <v>199</v>
      </c>
      <c r="G166" s="212" t="s">
        <v>123</v>
      </c>
      <c r="H166" s="213">
        <v>9</v>
      </c>
      <c r="I166" s="214">
        <v>49.799999999999997</v>
      </c>
      <c r="J166" s="214">
        <f>ROUND(I166*H166,2)</f>
        <v>448.19999999999999</v>
      </c>
      <c r="K166" s="211" t="s">
        <v>124</v>
      </c>
      <c r="L166" s="37"/>
      <c r="M166" s="215" t="s">
        <v>1</v>
      </c>
      <c r="N166" s="216" t="s">
        <v>35</v>
      </c>
      <c r="O166" s="217">
        <v>0</v>
      </c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9" t="s">
        <v>125</v>
      </c>
      <c r="AT166" s="219" t="s">
        <v>120</v>
      </c>
      <c r="AU166" s="219" t="s">
        <v>80</v>
      </c>
      <c r="AY166" s="16" t="s">
        <v>116</v>
      </c>
      <c r="BE166" s="220">
        <f>IF(N166="základní",J166,0)</f>
        <v>448.19999999999999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6" t="s">
        <v>78</v>
      </c>
      <c r="BK166" s="220">
        <f>ROUND(I166*H166,2)</f>
        <v>448.19999999999999</v>
      </c>
      <c r="BL166" s="16" t="s">
        <v>125</v>
      </c>
      <c r="BM166" s="219" t="s">
        <v>200</v>
      </c>
    </row>
    <row r="167" s="2" customFormat="1">
      <c r="A167" s="31"/>
      <c r="B167" s="32"/>
      <c r="C167" s="33"/>
      <c r="D167" s="221" t="s">
        <v>126</v>
      </c>
      <c r="E167" s="33"/>
      <c r="F167" s="222" t="s">
        <v>199</v>
      </c>
      <c r="G167" s="33"/>
      <c r="H167" s="33"/>
      <c r="I167" s="33"/>
      <c r="J167" s="33"/>
      <c r="K167" s="33"/>
      <c r="L167" s="37"/>
      <c r="M167" s="223"/>
      <c r="N167" s="224"/>
      <c r="O167" s="83"/>
      <c r="P167" s="83"/>
      <c r="Q167" s="83"/>
      <c r="R167" s="83"/>
      <c r="S167" s="83"/>
      <c r="T167" s="84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126</v>
      </c>
      <c r="AU167" s="16" t="s">
        <v>80</v>
      </c>
    </row>
    <row r="168" s="2" customFormat="1" ht="16.5" customHeight="1">
      <c r="A168" s="31"/>
      <c r="B168" s="32"/>
      <c r="C168" s="209" t="s">
        <v>201</v>
      </c>
      <c r="D168" s="209" t="s">
        <v>120</v>
      </c>
      <c r="E168" s="210" t="s">
        <v>202</v>
      </c>
      <c r="F168" s="211" t="s">
        <v>203</v>
      </c>
      <c r="G168" s="212" t="s">
        <v>123</v>
      </c>
      <c r="H168" s="213">
        <v>140</v>
      </c>
      <c r="I168" s="214">
        <v>92.799999999999997</v>
      </c>
      <c r="J168" s="214">
        <f>ROUND(I168*H168,2)</f>
        <v>12992</v>
      </c>
      <c r="K168" s="211" t="s">
        <v>124</v>
      </c>
      <c r="L168" s="37"/>
      <c r="M168" s="215" t="s">
        <v>1</v>
      </c>
      <c r="N168" s="216" t="s">
        <v>35</v>
      </c>
      <c r="O168" s="217">
        <v>0</v>
      </c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9" t="s">
        <v>125</v>
      </c>
      <c r="AT168" s="219" t="s">
        <v>120</v>
      </c>
      <c r="AU168" s="219" t="s">
        <v>80</v>
      </c>
      <c r="AY168" s="16" t="s">
        <v>116</v>
      </c>
      <c r="BE168" s="220">
        <f>IF(N168="základní",J168,0)</f>
        <v>12992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6" t="s">
        <v>78</v>
      </c>
      <c r="BK168" s="220">
        <f>ROUND(I168*H168,2)</f>
        <v>12992</v>
      </c>
      <c r="BL168" s="16" t="s">
        <v>125</v>
      </c>
      <c r="BM168" s="219" t="s">
        <v>204</v>
      </c>
    </row>
    <row r="169" s="2" customFormat="1">
      <c r="A169" s="31"/>
      <c r="B169" s="32"/>
      <c r="C169" s="33"/>
      <c r="D169" s="221" t="s">
        <v>126</v>
      </c>
      <c r="E169" s="33"/>
      <c r="F169" s="222" t="s">
        <v>205</v>
      </c>
      <c r="G169" s="33"/>
      <c r="H169" s="33"/>
      <c r="I169" s="33"/>
      <c r="J169" s="33"/>
      <c r="K169" s="33"/>
      <c r="L169" s="37"/>
      <c r="M169" s="223"/>
      <c r="N169" s="224"/>
      <c r="O169" s="83"/>
      <c r="P169" s="83"/>
      <c r="Q169" s="83"/>
      <c r="R169" s="83"/>
      <c r="S169" s="83"/>
      <c r="T169" s="84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126</v>
      </c>
      <c r="AU169" s="16" t="s">
        <v>80</v>
      </c>
    </row>
    <row r="170" s="2" customFormat="1" ht="16.5" customHeight="1">
      <c r="A170" s="31"/>
      <c r="B170" s="32"/>
      <c r="C170" s="225" t="s">
        <v>170</v>
      </c>
      <c r="D170" s="225" t="s">
        <v>159</v>
      </c>
      <c r="E170" s="226" t="s">
        <v>206</v>
      </c>
      <c r="F170" s="227" t="s">
        <v>207</v>
      </c>
      <c r="G170" s="228" t="s">
        <v>208</v>
      </c>
      <c r="H170" s="229">
        <v>14.9</v>
      </c>
      <c r="I170" s="230">
        <v>2554.4000000000001</v>
      </c>
      <c r="J170" s="230">
        <f>ROUND(I170*H170,2)</f>
        <v>38060.559999999998</v>
      </c>
      <c r="K170" s="227" t="s">
        <v>124</v>
      </c>
      <c r="L170" s="231"/>
      <c r="M170" s="232" t="s">
        <v>1</v>
      </c>
      <c r="N170" s="233" t="s">
        <v>35</v>
      </c>
      <c r="O170" s="217">
        <v>0</v>
      </c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9" t="s">
        <v>140</v>
      </c>
      <c r="AT170" s="219" t="s">
        <v>159</v>
      </c>
      <c r="AU170" s="219" t="s">
        <v>80</v>
      </c>
      <c r="AY170" s="16" t="s">
        <v>116</v>
      </c>
      <c r="BE170" s="220">
        <f>IF(N170="základní",J170,0)</f>
        <v>38060.559999999998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6" t="s">
        <v>78</v>
      </c>
      <c r="BK170" s="220">
        <f>ROUND(I170*H170,2)</f>
        <v>38060.559999999998</v>
      </c>
      <c r="BL170" s="16" t="s">
        <v>125</v>
      </c>
      <c r="BM170" s="219" t="s">
        <v>209</v>
      </c>
    </row>
    <row r="171" s="2" customFormat="1">
      <c r="A171" s="31"/>
      <c r="B171" s="32"/>
      <c r="C171" s="33"/>
      <c r="D171" s="221" t="s">
        <v>126</v>
      </c>
      <c r="E171" s="33"/>
      <c r="F171" s="222" t="s">
        <v>207</v>
      </c>
      <c r="G171" s="33"/>
      <c r="H171" s="33"/>
      <c r="I171" s="33"/>
      <c r="J171" s="33"/>
      <c r="K171" s="33"/>
      <c r="L171" s="37"/>
      <c r="M171" s="223"/>
      <c r="N171" s="224"/>
      <c r="O171" s="83"/>
      <c r="P171" s="83"/>
      <c r="Q171" s="83"/>
      <c r="R171" s="83"/>
      <c r="S171" s="83"/>
      <c r="T171" s="84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6" t="s">
        <v>126</v>
      </c>
      <c r="AU171" s="16" t="s">
        <v>80</v>
      </c>
    </row>
    <row r="172" s="13" customFormat="1">
      <c r="A172" s="13"/>
      <c r="B172" s="234"/>
      <c r="C172" s="235"/>
      <c r="D172" s="221" t="s">
        <v>165</v>
      </c>
      <c r="E172" s="236" t="s">
        <v>1</v>
      </c>
      <c r="F172" s="237" t="s">
        <v>210</v>
      </c>
      <c r="G172" s="235"/>
      <c r="H172" s="238">
        <v>14.9</v>
      </c>
      <c r="I172" s="235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165</v>
      </c>
      <c r="AU172" s="243" t="s">
        <v>80</v>
      </c>
      <c r="AV172" s="13" t="s">
        <v>80</v>
      </c>
      <c r="AW172" s="13" t="s">
        <v>27</v>
      </c>
      <c r="AX172" s="13" t="s">
        <v>70</v>
      </c>
      <c r="AY172" s="243" t="s">
        <v>116</v>
      </c>
    </row>
    <row r="173" s="14" customFormat="1">
      <c r="A173" s="14"/>
      <c r="B173" s="244"/>
      <c r="C173" s="245"/>
      <c r="D173" s="221" t="s">
        <v>165</v>
      </c>
      <c r="E173" s="246" t="s">
        <v>1</v>
      </c>
      <c r="F173" s="247" t="s">
        <v>167</v>
      </c>
      <c r="G173" s="245"/>
      <c r="H173" s="248">
        <v>14.9</v>
      </c>
      <c r="I173" s="245"/>
      <c r="J173" s="245"/>
      <c r="K173" s="245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165</v>
      </c>
      <c r="AU173" s="253" t="s">
        <v>80</v>
      </c>
      <c r="AV173" s="14" t="s">
        <v>125</v>
      </c>
      <c r="AW173" s="14" t="s">
        <v>27</v>
      </c>
      <c r="AX173" s="14" t="s">
        <v>78</v>
      </c>
      <c r="AY173" s="253" t="s">
        <v>116</v>
      </c>
    </row>
    <row r="174" s="2" customFormat="1" ht="16.5" customHeight="1">
      <c r="A174" s="31"/>
      <c r="B174" s="32"/>
      <c r="C174" s="209" t="s">
        <v>7</v>
      </c>
      <c r="D174" s="209" t="s">
        <v>120</v>
      </c>
      <c r="E174" s="210" t="s">
        <v>211</v>
      </c>
      <c r="F174" s="211" t="s">
        <v>212</v>
      </c>
      <c r="G174" s="212" t="s">
        <v>136</v>
      </c>
      <c r="H174" s="213">
        <v>9</v>
      </c>
      <c r="I174" s="214">
        <v>165</v>
      </c>
      <c r="J174" s="214">
        <f>ROUND(I174*H174,2)</f>
        <v>1485</v>
      </c>
      <c r="K174" s="211" t="s">
        <v>124</v>
      </c>
      <c r="L174" s="37"/>
      <c r="M174" s="215" t="s">
        <v>1</v>
      </c>
      <c r="N174" s="216" t="s">
        <v>35</v>
      </c>
      <c r="O174" s="217">
        <v>0</v>
      </c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9" t="s">
        <v>125</v>
      </c>
      <c r="AT174" s="219" t="s">
        <v>120</v>
      </c>
      <c r="AU174" s="219" t="s">
        <v>80</v>
      </c>
      <c r="AY174" s="16" t="s">
        <v>116</v>
      </c>
      <c r="BE174" s="220">
        <f>IF(N174="základní",J174,0)</f>
        <v>1485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6" t="s">
        <v>78</v>
      </c>
      <c r="BK174" s="220">
        <f>ROUND(I174*H174,2)</f>
        <v>1485</v>
      </c>
      <c r="BL174" s="16" t="s">
        <v>125</v>
      </c>
      <c r="BM174" s="219" t="s">
        <v>213</v>
      </c>
    </row>
    <row r="175" s="2" customFormat="1">
      <c r="A175" s="31"/>
      <c r="B175" s="32"/>
      <c r="C175" s="33"/>
      <c r="D175" s="221" t="s">
        <v>126</v>
      </c>
      <c r="E175" s="33"/>
      <c r="F175" s="222" t="s">
        <v>214</v>
      </c>
      <c r="G175" s="33"/>
      <c r="H175" s="33"/>
      <c r="I175" s="33"/>
      <c r="J175" s="33"/>
      <c r="K175" s="33"/>
      <c r="L175" s="37"/>
      <c r="M175" s="223"/>
      <c r="N175" s="224"/>
      <c r="O175" s="83"/>
      <c r="P175" s="83"/>
      <c r="Q175" s="83"/>
      <c r="R175" s="83"/>
      <c r="S175" s="83"/>
      <c r="T175" s="84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126</v>
      </c>
      <c r="AU175" s="16" t="s">
        <v>80</v>
      </c>
    </row>
    <row r="176" s="2" customFormat="1" ht="16.5" customHeight="1">
      <c r="A176" s="31"/>
      <c r="B176" s="32"/>
      <c r="C176" s="225" t="s">
        <v>174</v>
      </c>
      <c r="D176" s="225" t="s">
        <v>159</v>
      </c>
      <c r="E176" s="226" t="s">
        <v>215</v>
      </c>
      <c r="F176" s="227" t="s">
        <v>216</v>
      </c>
      <c r="G176" s="228" t="s">
        <v>184</v>
      </c>
      <c r="H176" s="229">
        <v>31.5</v>
      </c>
      <c r="I176" s="230">
        <v>30</v>
      </c>
      <c r="J176" s="230">
        <f>ROUND(I176*H176,2)</f>
        <v>945</v>
      </c>
      <c r="K176" s="227" t="s">
        <v>153</v>
      </c>
      <c r="L176" s="231"/>
      <c r="M176" s="232" t="s">
        <v>1</v>
      </c>
      <c r="N176" s="233" t="s">
        <v>35</v>
      </c>
      <c r="O176" s="217">
        <v>0</v>
      </c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9" t="s">
        <v>140</v>
      </c>
      <c r="AT176" s="219" t="s">
        <v>159</v>
      </c>
      <c r="AU176" s="219" t="s">
        <v>80</v>
      </c>
      <c r="AY176" s="16" t="s">
        <v>116</v>
      </c>
      <c r="BE176" s="220">
        <f>IF(N176="základní",J176,0)</f>
        <v>945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6" t="s">
        <v>78</v>
      </c>
      <c r="BK176" s="220">
        <f>ROUND(I176*H176,2)</f>
        <v>945</v>
      </c>
      <c r="BL176" s="16" t="s">
        <v>125</v>
      </c>
      <c r="BM176" s="219" t="s">
        <v>217</v>
      </c>
    </row>
    <row r="177" s="2" customFormat="1">
      <c r="A177" s="31"/>
      <c r="B177" s="32"/>
      <c r="C177" s="33"/>
      <c r="D177" s="221" t="s">
        <v>126</v>
      </c>
      <c r="E177" s="33"/>
      <c r="F177" s="222" t="s">
        <v>218</v>
      </c>
      <c r="G177" s="33"/>
      <c r="H177" s="33"/>
      <c r="I177" s="33"/>
      <c r="J177" s="33"/>
      <c r="K177" s="33"/>
      <c r="L177" s="37"/>
      <c r="M177" s="223"/>
      <c r="N177" s="224"/>
      <c r="O177" s="83"/>
      <c r="P177" s="83"/>
      <c r="Q177" s="83"/>
      <c r="R177" s="83"/>
      <c r="S177" s="83"/>
      <c r="T177" s="84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126</v>
      </c>
      <c r="AU177" s="16" t="s">
        <v>80</v>
      </c>
    </row>
    <row r="178" s="2" customFormat="1" ht="16.5" customHeight="1">
      <c r="A178" s="31"/>
      <c r="B178" s="32"/>
      <c r="C178" s="209" t="s">
        <v>219</v>
      </c>
      <c r="D178" s="209" t="s">
        <v>120</v>
      </c>
      <c r="E178" s="210" t="s">
        <v>220</v>
      </c>
      <c r="F178" s="211" t="s">
        <v>221</v>
      </c>
      <c r="G178" s="212" t="s">
        <v>136</v>
      </c>
      <c r="H178" s="213">
        <v>164</v>
      </c>
      <c r="I178" s="214">
        <v>85.299999999999997</v>
      </c>
      <c r="J178" s="214">
        <f>ROUND(I178*H178,2)</f>
        <v>13989.200000000001</v>
      </c>
      <c r="K178" s="211" t="s">
        <v>124</v>
      </c>
      <c r="L178" s="37"/>
      <c r="M178" s="215" t="s">
        <v>1</v>
      </c>
      <c r="N178" s="216" t="s">
        <v>35</v>
      </c>
      <c r="O178" s="217">
        <v>0</v>
      </c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9" t="s">
        <v>125</v>
      </c>
      <c r="AT178" s="219" t="s">
        <v>120</v>
      </c>
      <c r="AU178" s="219" t="s">
        <v>80</v>
      </c>
      <c r="AY178" s="16" t="s">
        <v>116</v>
      </c>
      <c r="BE178" s="220">
        <f>IF(N178="základní",J178,0)</f>
        <v>13989.200000000001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6" t="s">
        <v>78</v>
      </c>
      <c r="BK178" s="220">
        <f>ROUND(I178*H178,2)</f>
        <v>13989.200000000001</v>
      </c>
      <c r="BL178" s="16" t="s">
        <v>125</v>
      </c>
      <c r="BM178" s="219" t="s">
        <v>222</v>
      </c>
    </row>
    <row r="179" s="2" customFormat="1">
      <c r="A179" s="31"/>
      <c r="B179" s="32"/>
      <c r="C179" s="33"/>
      <c r="D179" s="221" t="s">
        <v>126</v>
      </c>
      <c r="E179" s="33"/>
      <c r="F179" s="222" t="s">
        <v>223</v>
      </c>
      <c r="G179" s="33"/>
      <c r="H179" s="33"/>
      <c r="I179" s="33"/>
      <c r="J179" s="33"/>
      <c r="K179" s="33"/>
      <c r="L179" s="37"/>
      <c r="M179" s="223"/>
      <c r="N179" s="224"/>
      <c r="O179" s="83"/>
      <c r="P179" s="83"/>
      <c r="Q179" s="83"/>
      <c r="R179" s="83"/>
      <c r="S179" s="83"/>
      <c r="T179" s="84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126</v>
      </c>
      <c r="AU179" s="16" t="s">
        <v>80</v>
      </c>
    </row>
    <row r="180" s="2" customFormat="1" ht="16.5" customHeight="1">
      <c r="A180" s="31"/>
      <c r="B180" s="32"/>
      <c r="C180" s="209" t="s">
        <v>177</v>
      </c>
      <c r="D180" s="209" t="s">
        <v>120</v>
      </c>
      <c r="E180" s="210" t="s">
        <v>224</v>
      </c>
      <c r="F180" s="211" t="s">
        <v>225</v>
      </c>
      <c r="G180" s="212" t="s">
        <v>184</v>
      </c>
      <c r="H180" s="213">
        <v>253</v>
      </c>
      <c r="I180" s="214">
        <v>329</v>
      </c>
      <c r="J180" s="214">
        <f>ROUND(I180*H180,2)</f>
        <v>83237</v>
      </c>
      <c r="K180" s="211" t="s">
        <v>124</v>
      </c>
      <c r="L180" s="37"/>
      <c r="M180" s="215" t="s">
        <v>1</v>
      </c>
      <c r="N180" s="216" t="s">
        <v>35</v>
      </c>
      <c r="O180" s="217">
        <v>0</v>
      </c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9" t="s">
        <v>125</v>
      </c>
      <c r="AT180" s="219" t="s">
        <v>120</v>
      </c>
      <c r="AU180" s="219" t="s">
        <v>80</v>
      </c>
      <c r="AY180" s="16" t="s">
        <v>116</v>
      </c>
      <c r="BE180" s="220">
        <f>IF(N180="základní",J180,0)</f>
        <v>83237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6" t="s">
        <v>78</v>
      </c>
      <c r="BK180" s="220">
        <f>ROUND(I180*H180,2)</f>
        <v>83237</v>
      </c>
      <c r="BL180" s="16" t="s">
        <v>125</v>
      </c>
      <c r="BM180" s="219" t="s">
        <v>226</v>
      </c>
    </row>
    <row r="181" s="2" customFormat="1">
      <c r="A181" s="31"/>
      <c r="B181" s="32"/>
      <c r="C181" s="33"/>
      <c r="D181" s="221" t="s">
        <v>126</v>
      </c>
      <c r="E181" s="33"/>
      <c r="F181" s="222" t="s">
        <v>227</v>
      </c>
      <c r="G181" s="33"/>
      <c r="H181" s="33"/>
      <c r="I181" s="33"/>
      <c r="J181" s="33"/>
      <c r="K181" s="33"/>
      <c r="L181" s="37"/>
      <c r="M181" s="223"/>
      <c r="N181" s="224"/>
      <c r="O181" s="83"/>
      <c r="P181" s="83"/>
      <c r="Q181" s="83"/>
      <c r="R181" s="83"/>
      <c r="S181" s="83"/>
      <c r="T181" s="84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6" t="s">
        <v>126</v>
      </c>
      <c r="AU181" s="16" t="s">
        <v>80</v>
      </c>
    </row>
    <row r="182" s="2" customFormat="1" ht="16.5" customHeight="1">
      <c r="A182" s="31"/>
      <c r="B182" s="32"/>
      <c r="C182" s="209" t="s">
        <v>228</v>
      </c>
      <c r="D182" s="209" t="s">
        <v>120</v>
      </c>
      <c r="E182" s="210" t="s">
        <v>229</v>
      </c>
      <c r="F182" s="211" t="s">
        <v>230</v>
      </c>
      <c r="G182" s="212" t="s">
        <v>184</v>
      </c>
      <c r="H182" s="213">
        <v>4</v>
      </c>
      <c r="I182" s="214">
        <v>959</v>
      </c>
      <c r="J182" s="214">
        <f>ROUND(I182*H182,2)</f>
        <v>3836</v>
      </c>
      <c r="K182" s="211" t="s">
        <v>124</v>
      </c>
      <c r="L182" s="37"/>
      <c r="M182" s="215" t="s">
        <v>1</v>
      </c>
      <c r="N182" s="216" t="s">
        <v>35</v>
      </c>
      <c r="O182" s="217">
        <v>0</v>
      </c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9" t="s">
        <v>125</v>
      </c>
      <c r="AT182" s="219" t="s">
        <v>120</v>
      </c>
      <c r="AU182" s="219" t="s">
        <v>80</v>
      </c>
      <c r="AY182" s="16" t="s">
        <v>116</v>
      </c>
      <c r="BE182" s="220">
        <f>IF(N182="základní",J182,0)</f>
        <v>3836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6" t="s">
        <v>78</v>
      </c>
      <c r="BK182" s="220">
        <f>ROUND(I182*H182,2)</f>
        <v>3836</v>
      </c>
      <c r="BL182" s="16" t="s">
        <v>125</v>
      </c>
      <c r="BM182" s="219" t="s">
        <v>231</v>
      </c>
    </row>
    <row r="183" s="2" customFormat="1">
      <c r="A183" s="31"/>
      <c r="B183" s="32"/>
      <c r="C183" s="33"/>
      <c r="D183" s="221" t="s">
        <v>126</v>
      </c>
      <c r="E183" s="33"/>
      <c r="F183" s="222" t="s">
        <v>232</v>
      </c>
      <c r="G183" s="33"/>
      <c r="H183" s="33"/>
      <c r="I183" s="33"/>
      <c r="J183" s="33"/>
      <c r="K183" s="33"/>
      <c r="L183" s="37"/>
      <c r="M183" s="223"/>
      <c r="N183" s="224"/>
      <c r="O183" s="83"/>
      <c r="P183" s="83"/>
      <c r="Q183" s="83"/>
      <c r="R183" s="83"/>
      <c r="S183" s="83"/>
      <c r="T183" s="84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6" t="s">
        <v>126</v>
      </c>
      <c r="AU183" s="16" t="s">
        <v>80</v>
      </c>
    </row>
    <row r="184" s="13" customFormat="1">
      <c r="A184" s="13"/>
      <c r="B184" s="234"/>
      <c r="C184" s="235"/>
      <c r="D184" s="221" t="s">
        <v>165</v>
      </c>
      <c r="E184" s="236" t="s">
        <v>1</v>
      </c>
      <c r="F184" s="237" t="s">
        <v>233</v>
      </c>
      <c r="G184" s="235"/>
      <c r="H184" s="238">
        <v>4</v>
      </c>
      <c r="I184" s="235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165</v>
      </c>
      <c r="AU184" s="243" t="s">
        <v>80</v>
      </c>
      <c r="AV184" s="13" t="s">
        <v>80</v>
      </c>
      <c r="AW184" s="13" t="s">
        <v>27</v>
      </c>
      <c r="AX184" s="13" t="s">
        <v>70</v>
      </c>
      <c r="AY184" s="243" t="s">
        <v>116</v>
      </c>
    </row>
    <row r="185" s="14" customFormat="1">
      <c r="A185" s="14"/>
      <c r="B185" s="244"/>
      <c r="C185" s="245"/>
      <c r="D185" s="221" t="s">
        <v>165</v>
      </c>
      <c r="E185" s="246" t="s">
        <v>1</v>
      </c>
      <c r="F185" s="247" t="s">
        <v>167</v>
      </c>
      <c r="G185" s="245"/>
      <c r="H185" s="248">
        <v>4</v>
      </c>
      <c r="I185" s="245"/>
      <c r="J185" s="245"/>
      <c r="K185" s="245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165</v>
      </c>
      <c r="AU185" s="253" t="s">
        <v>80</v>
      </c>
      <c r="AV185" s="14" t="s">
        <v>125</v>
      </c>
      <c r="AW185" s="14" t="s">
        <v>27</v>
      </c>
      <c r="AX185" s="14" t="s">
        <v>78</v>
      </c>
      <c r="AY185" s="253" t="s">
        <v>116</v>
      </c>
    </row>
    <row r="186" s="2" customFormat="1" ht="16.5" customHeight="1">
      <c r="A186" s="31"/>
      <c r="B186" s="32"/>
      <c r="C186" s="209" t="s">
        <v>181</v>
      </c>
      <c r="D186" s="209" t="s">
        <v>120</v>
      </c>
      <c r="E186" s="210" t="s">
        <v>234</v>
      </c>
      <c r="F186" s="211" t="s">
        <v>235</v>
      </c>
      <c r="G186" s="212" t="s">
        <v>208</v>
      </c>
      <c r="H186" s="213">
        <v>1.6699999999999999</v>
      </c>
      <c r="I186" s="214">
        <v>419</v>
      </c>
      <c r="J186" s="214">
        <f>ROUND(I186*H186,2)</f>
        <v>699.73000000000002</v>
      </c>
      <c r="K186" s="211" t="s">
        <v>124</v>
      </c>
      <c r="L186" s="37"/>
      <c r="M186" s="215" t="s">
        <v>1</v>
      </c>
      <c r="N186" s="216" t="s">
        <v>35</v>
      </c>
      <c r="O186" s="217">
        <v>0</v>
      </c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9" t="s">
        <v>125</v>
      </c>
      <c r="AT186" s="219" t="s">
        <v>120</v>
      </c>
      <c r="AU186" s="219" t="s">
        <v>80</v>
      </c>
      <c r="AY186" s="16" t="s">
        <v>116</v>
      </c>
      <c r="BE186" s="220">
        <f>IF(N186="základní",J186,0)</f>
        <v>699.73000000000002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6" t="s">
        <v>78</v>
      </c>
      <c r="BK186" s="220">
        <f>ROUND(I186*H186,2)</f>
        <v>699.73000000000002</v>
      </c>
      <c r="BL186" s="16" t="s">
        <v>125</v>
      </c>
      <c r="BM186" s="219" t="s">
        <v>236</v>
      </c>
    </row>
    <row r="187" s="2" customFormat="1">
      <c r="A187" s="31"/>
      <c r="B187" s="32"/>
      <c r="C187" s="33"/>
      <c r="D187" s="221" t="s">
        <v>126</v>
      </c>
      <c r="E187" s="33"/>
      <c r="F187" s="222" t="s">
        <v>235</v>
      </c>
      <c r="G187" s="33"/>
      <c r="H187" s="33"/>
      <c r="I187" s="33"/>
      <c r="J187" s="33"/>
      <c r="K187" s="33"/>
      <c r="L187" s="37"/>
      <c r="M187" s="223"/>
      <c r="N187" s="224"/>
      <c r="O187" s="83"/>
      <c r="P187" s="83"/>
      <c r="Q187" s="83"/>
      <c r="R187" s="83"/>
      <c r="S187" s="83"/>
      <c r="T187" s="84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6" t="s">
        <v>126</v>
      </c>
      <c r="AU187" s="16" t="s">
        <v>80</v>
      </c>
    </row>
    <row r="188" s="2" customFormat="1" ht="16.5" customHeight="1">
      <c r="A188" s="31"/>
      <c r="B188" s="32"/>
      <c r="C188" s="209" t="s">
        <v>237</v>
      </c>
      <c r="D188" s="209" t="s">
        <v>120</v>
      </c>
      <c r="E188" s="210" t="s">
        <v>238</v>
      </c>
      <c r="F188" s="211" t="s">
        <v>239</v>
      </c>
      <c r="G188" s="212" t="s">
        <v>208</v>
      </c>
      <c r="H188" s="213">
        <v>1.6699999999999999</v>
      </c>
      <c r="I188" s="214">
        <v>406</v>
      </c>
      <c r="J188" s="214">
        <f>ROUND(I188*H188,2)</f>
        <v>678.01999999999998</v>
      </c>
      <c r="K188" s="211" t="s">
        <v>124</v>
      </c>
      <c r="L188" s="37"/>
      <c r="M188" s="215" t="s">
        <v>1</v>
      </c>
      <c r="N188" s="216" t="s">
        <v>35</v>
      </c>
      <c r="O188" s="217">
        <v>0</v>
      </c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9" t="s">
        <v>125</v>
      </c>
      <c r="AT188" s="219" t="s">
        <v>120</v>
      </c>
      <c r="AU188" s="219" t="s">
        <v>80</v>
      </c>
      <c r="AY188" s="16" t="s">
        <v>116</v>
      </c>
      <c r="BE188" s="220">
        <f>IF(N188="základní",J188,0)</f>
        <v>678.01999999999998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6" t="s">
        <v>78</v>
      </c>
      <c r="BK188" s="220">
        <f>ROUND(I188*H188,2)</f>
        <v>678.01999999999998</v>
      </c>
      <c r="BL188" s="16" t="s">
        <v>125</v>
      </c>
      <c r="BM188" s="219" t="s">
        <v>240</v>
      </c>
    </row>
    <row r="189" s="2" customFormat="1">
      <c r="A189" s="31"/>
      <c r="B189" s="32"/>
      <c r="C189" s="33"/>
      <c r="D189" s="221" t="s">
        <v>126</v>
      </c>
      <c r="E189" s="33"/>
      <c r="F189" s="222" t="s">
        <v>239</v>
      </c>
      <c r="G189" s="33"/>
      <c r="H189" s="33"/>
      <c r="I189" s="33"/>
      <c r="J189" s="33"/>
      <c r="K189" s="33"/>
      <c r="L189" s="37"/>
      <c r="M189" s="223"/>
      <c r="N189" s="224"/>
      <c r="O189" s="83"/>
      <c r="P189" s="83"/>
      <c r="Q189" s="83"/>
      <c r="R189" s="83"/>
      <c r="S189" s="83"/>
      <c r="T189" s="84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6" t="s">
        <v>126</v>
      </c>
      <c r="AU189" s="16" t="s">
        <v>80</v>
      </c>
    </row>
    <row r="190" s="2" customFormat="1" ht="16.5" customHeight="1">
      <c r="A190" s="31"/>
      <c r="B190" s="32"/>
      <c r="C190" s="209" t="s">
        <v>185</v>
      </c>
      <c r="D190" s="209" t="s">
        <v>120</v>
      </c>
      <c r="E190" s="210" t="s">
        <v>241</v>
      </c>
      <c r="F190" s="211" t="s">
        <v>242</v>
      </c>
      <c r="G190" s="212" t="s">
        <v>208</v>
      </c>
      <c r="H190" s="213">
        <v>1.6699999999999999</v>
      </c>
      <c r="I190" s="214">
        <v>24.699999999999999</v>
      </c>
      <c r="J190" s="214">
        <f>ROUND(I190*H190,2)</f>
        <v>41.25</v>
      </c>
      <c r="K190" s="211" t="s">
        <v>124</v>
      </c>
      <c r="L190" s="37"/>
      <c r="M190" s="215" t="s">
        <v>1</v>
      </c>
      <c r="N190" s="216" t="s">
        <v>35</v>
      </c>
      <c r="O190" s="217">
        <v>0</v>
      </c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9" t="s">
        <v>125</v>
      </c>
      <c r="AT190" s="219" t="s">
        <v>120</v>
      </c>
      <c r="AU190" s="219" t="s">
        <v>80</v>
      </c>
      <c r="AY190" s="16" t="s">
        <v>116</v>
      </c>
      <c r="BE190" s="220">
        <f>IF(N190="základní",J190,0)</f>
        <v>41.25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6" t="s">
        <v>78</v>
      </c>
      <c r="BK190" s="220">
        <f>ROUND(I190*H190,2)</f>
        <v>41.25</v>
      </c>
      <c r="BL190" s="16" t="s">
        <v>125</v>
      </c>
      <c r="BM190" s="219" t="s">
        <v>243</v>
      </c>
    </row>
    <row r="191" s="2" customFormat="1">
      <c r="A191" s="31"/>
      <c r="B191" s="32"/>
      <c r="C191" s="33"/>
      <c r="D191" s="221" t="s">
        <v>126</v>
      </c>
      <c r="E191" s="33"/>
      <c r="F191" s="222" t="s">
        <v>242</v>
      </c>
      <c r="G191" s="33"/>
      <c r="H191" s="33"/>
      <c r="I191" s="33"/>
      <c r="J191" s="33"/>
      <c r="K191" s="33"/>
      <c r="L191" s="37"/>
      <c r="M191" s="223"/>
      <c r="N191" s="224"/>
      <c r="O191" s="83"/>
      <c r="P191" s="83"/>
      <c r="Q191" s="83"/>
      <c r="R191" s="83"/>
      <c r="S191" s="83"/>
      <c r="T191" s="84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6" t="s">
        <v>126</v>
      </c>
      <c r="AU191" s="16" t="s">
        <v>80</v>
      </c>
    </row>
    <row r="192" s="2" customFormat="1" ht="16.5" customHeight="1">
      <c r="A192" s="31"/>
      <c r="B192" s="32"/>
      <c r="C192" s="225" t="s">
        <v>244</v>
      </c>
      <c r="D192" s="225" t="s">
        <v>159</v>
      </c>
      <c r="E192" s="226" t="s">
        <v>245</v>
      </c>
      <c r="F192" s="227" t="s">
        <v>246</v>
      </c>
      <c r="G192" s="228" t="s">
        <v>208</v>
      </c>
      <c r="H192" s="229">
        <v>1.6699999999999999</v>
      </c>
      <c r="I192" s="230">
        <v>66.099999999999994</v>
      </c>
      <c r="J192" s="230">
        <f>ROUND(I192*H192,2)</f>
        <v>110.39</v>
      </c>
      <c r="K192" s="227" t="s">
        <v>124</v>
      </c>
      <c r="L192" s="231"/>
      <c r="M192" s="232" t="s">
        <v>1</v>
      </c>
      <c r="N192" s="233" t="s">
        <v>35</v>
      </c>
      <c r="O192" s="217">
        <v>0</v>
      </c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9" t="s">
        <v>140</v>
      </c>
      <c r="AT192" s="219" t="s">
        <v>159</v>
      </c>
      <c r="AU192" s="219" t="s">
        <v>80</v>
      </c>
      <c r="AY192" s="16" t="s">
        <v>116</v>
      </c>
      <c r="BE192" s="220">
        <f>IF(N192="základní",J192,0)</f>
        <v>110.39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6" t="s">
        <v>78</v>
      </c>
      <c r="BK192" s="220">
        <f>ROUND(I192*H192,2)</f>
        <v>110.39</v>
      </c>
      <c r="BL192" s="16" t="s">
        <v>125</v>
      </c>
      <c r="BM192" s="219" t="s">
        <v>247</v>
      </c>
    </row>
    <row r="193" s="2" customFormat="1">
      <c r="A193" s="31"/>
      <c r="B193" s="32"/>
      <c r="C193" s="33"/>
      <c r="D193" s="221" t="s">
        <v>126</v>
      </c>
      <c r="E193" s="33"/>
      <c r="F193" s="222" t="s">
        <v>246</v>
      </c>
      <c r="G193" s="33"/>
      <c r="H193" s="33"/>
      <c r="I193" s="33"/>
      <c r="J193" s="33"/>
      <c r="K193" s="33"/>
      <c r="L193" s="37"/>
      <c r="M193" s="223"/>
      <c r="N193" s="224"/>
      <c r="O193" s="83"/>
      <c r="P193" s="83"/>
      <c r="Q193" s="83"/>
      <c r="R193" s="83"/>
      <c r="S193" s="83"/>
      <c r="T193" s="84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6" t="s">
        <v>126</v>
      </c>
      <c r="AU193" s="16" t="s">
        <v>80</v>
      </c>
    </row>
    <row r="194" s="12" customFormat="1" ht="22.8" customHeight="1">
      <c r="A194" s="12"/>
      <c r="B194" s="194"/>
      <c r="C194" s="195"/>
      <c r="D194" s="196" t="s">
        <v>69</v>
      </c>
      <c r="E194" s="207" t="s">
        <v>248</v>
      </c>
      <c r="F194" s="207" t="s">
        <v>249</v>
      </c>
      <c r="G194" s="195"/>
      <c r="H194" s="195"/>
      <c r="I194" s="195"/>
      <c r="J194" s="208">
        <f>BK194</f>
        <v>23677.75</v>
      </c>
      <c r="K194" s="195"/>
      <c r="L194" s="199"/>
      <c r="M194" s="200"/>
      <c r="N194" s="201"/>
      <c r="O194" s="201"/>
      <c r="P194" s="202">
        <f>P195+P212</f>
        <v>0</v>
      </c>
      <c r="Q194" s="201"/>
      <c r="R194" s="202">
        <f>R195+R212</f>
        <v>0</v>
      </c>
      <c r="S194" s="201"/>
      <c r="T194" s="203">
        <f>T195+T212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4" t="s">
        <v>78</v>
      </c>
      <c r="AT194" s="205" t="s">
        <v>69</v>
      </c>
      <c r="AU194" s="205" t="s">
        <v>78</v>
      </c>
      <c r="AY194" s="204" t="s">
        <v>116</v>
      </c>
      <c r="BK194" s="206">
        <f>BK195+BK212</f>
        <v>23677.75</v>
      </c>
    </row>
    <row r="195" s="12" customFormat="1" ht="20.88" customHeight="1">
      <c r="A195" s="12"/>
      <c r="B195" s="194"/>
      <c r="C195" s="195"/>
      <c r="D195" s="196" t="s">
        <v>69</v>
      </c>
      <c r="E195" s="207" t="s">
        <v>250</v>
      </c>
      <c r="F195" s="207" t="s">
        <v>251</v>
      </c>
      <c r="G195" s="195"/>
      <c r="H195" s="195"/>
      <c r="I195" s="195"/>
      <c r="J195" s="208">
        <f>BK195</f>
        <v>20117.799999999999</v>
      </c>
      <c r="K195" s="195"/>
      <c r="L195" s="199"/>
      <c r="M195" s="200"/>
      <c r="N195" s="201"/>
      <c r="O195" s="201"/>
      <c r="P195" s="202">
        <f>SUM(P196:P211)</f>
        <v>0</v>
      </c>
      <c r="Q195" s="201"/>
      <c r="R195" s="202">
        <f>SUM(R196:R211)</f>
        <v>0</v>
      </c>
      <c r="S195" s="201"/>
      <c r="T195" s="203">
        <f>SUM(T196:T211)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4" t="s">
        <v>78</v>
      </c>
      <c r="AT195" s="205" t="s">
        <v>69</v>
      </c>
      <c r="AU195" s="205" t="s">
        <v>80</v>
      </c>
      <c r="AY195" s="204" t="s">
        <v>116</v>
      </c>
      <c r="BK195" s="206">
        <f>SUM(BK196:BK211)</f>
        <v>20117.799999999999</v>
      </c>
    </row>
    <row r="196" s="2" customFormat="1" ht="16.5" customHeight="1">
      <c r="A196" s="31"/>
      <c r="B196" s="32"/>
      <c r="C196" s="225" t="s">
        <v>189</v>
      </c>
      <c r="D196" s="225" t="s">
        <v>159</v>
      </c>
      <c r="E196" s="226" t="s">
        <v>252</v>
      </c>
      <c r="F196" s="227" t="s">
        <v>253</v>
      </c>
      <c r="G196" s="228" t="s">
        <v>136</v>
      </c>
      <c r="H196" s="229">
        <v>6</v>
      </c>
      <c r="I196" s="230">
        <v>1295.3299999999999</v>
      </c>
      <c r="J196" s="230">
        <f>ROUND(I196*H196,2)</f>
        <v>7771.9799999999996</v>
      </c>
      <c r="K196" s="227" t="s">
        <v>254</v>
      </c>
      <c r="L196" s="231"/>
      <c r="M196" s="232" t="s">
        <v>1</v>
      </c>
      <c r="N196" s="233" t="s">
        <v>35</v>
      </c>
      <c r="O196" s="217">
        <v>0</v>
      </c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19" t="s">
        <v>140</v>
      </c>
      <c r="AT196" s="219" t="s">
        <v>159</v>
      </c>
      <c r="AU196" s="219" t="s">
        <v>133</v>
      </c>
      <c r="AY196" s="16" t="s">
        <v>116</v>
      </c>
      <c r="BE196" s="220">
        <f>IF(N196="základní",J196,0)</f>
        <v>7771.9799999999996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6" t="s">
        <v>78</v>
      </c>
      <c r="BK196" s="220">
        <f>ROUND(I196*H196,2)</f>
        <v>7771.9799999999996</v>
      </c>
      <c r="BL196" s="16" t="s">
        <v>125</v>
      </c>
      <c r="BM196" s="219" t="s">
        <v>255</v>
      </c>
    </row>
    <row r="197" s="2" customFormat="1">
      <c r="A197" s="31"/>
      <c r="B197" s="32"/>
      <c r="C197" s="33"/>
      <c r="D197" s="221" t="s">
        <v>126</v>
      </c>
      <c r="E197" s="33"/>
      <c r="F197" s="222" t="s">
        <v>253</v>
      </c>
      <c r="G197" s="33"/>
      <c r="H197" s="33"/>
      <c r="I197" s="33"/>
      <c r="J197" s="33"/>
      <c r="K197" s="33"/>
      <c r="L197" s="37"/>
      <c r="M197" s="223"/>
      <c r="N197" s="224"/>
      <c r="O197" s="83"/>
      <c r="P197" s="83"/>
      <c r="Q197" s="83"/>
      <c r="R197" s="83"/>
      <c r="S197" s="83"/>
      <c r="T197" s="84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6" t="s">
        <v>126</v>
      </c>
      <c r="AU197" s="16" t="s">
        <v>133</v>
      </c>
    </row>
    <row r="198" s="2" customFormat="1" ht="16.5" customHeight="1">
      <c r="A198" s="31"/>
      <c r="B198" s="32"/>
      <c r="C198" s="225" t="s">
        <v>256</v>
      </c>
      <c r="D198" s="225" t="s">
        <v>159</v>
      </c>
      <c r="E198" s="226" t="s">
        <v>257</v>
      </c>
      <c r="F198" s="227" t="s">
        <v>258</v>
      </c>
      <c r="G198" s="228" t="s">
        <v>136</v>
      </c>
      <c r="H198" s="229">
        <v>3</v>
      </c>
      <c r="I198" s="230">
        <v>2050.9400000000001</v>
      </c>
      <c r="J198" s="230">
        <f>ROUND(I198*H198,2)</f>
        <v>6152.8199999999997</v>
      </c>
      <c r="K198" s="227" t="s">
        <v>254</v>
      </c>
      <c r="L198" s="231"/>
      <c r="M198" s="232" t="s">
        <v>1</v>
      </c>
      <c r="N198" s="233" t="s">
        <v>35</v>
      </c>
      <c r="O198" s="217">
        <v>0</v>
      </c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9" t="s">
        <v>140</v>
      </c>
      <c r="AT198" s="219" t="s">
        <v>159</v>
      </c>
      <c r="AU198" s="219" t="s">
        <v>133</v>
      </c>
      <c r="AY198" s="16" t="s">
        <v>116</v>
      </c>
      <c r="BE198" s="220">
        <f>IF(N198="základní",J198,0)</f>
        <v>6152.8199999999997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6" t="s">
        <v>78</v>
      </c>
      <c r="BK198" s="220">
        <f>ROUND(I198*H198,2)</f>
        <v>6152.8199999999997</v>
      </c>
      <c r="BL198" s="16" t="s">
        <v>125</v>
      </c>
      <c r="BM198" s="219" t="s">
        <v>259</v>
      </c>
    </row>
    <row r="199" s="2" customFormat="1">
      <c r="A199" s="31"/>
      <c r="B199" s="32"/>
      <c r="C199" s="33"/>
      <c r="D199" s="221" t="s">
        <v>126</v>
      </c>
      <c r="E199" s="33"/>
      <c r="F199" s="222" t="s">
        <v>258</v>
      </c>
      <c r="G199" s="33"/>
      <c r="H199" s="33"/>
      <c r="I199" s="33"/>
      <c r="J199" s="33"/>
      <c r="K199" s="33"/>
      <c r="L199" s="37"/>
      <c r="M199" s="223"/>
      <c r="N199" s="224"/>
      <c r="O199" s="83"/>
      <c r="P199" s="83"/>
      <c r="Q199" s="83"/>
      <c r="R199" s="83"/>
      <c r="S199" s="83"/>
      <c r="T199" s="84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6" t="s">
        <v>126</v>
      </c>
      <c r="AU199" s="16" t="s">
        <v>133</v>
      </c>
    </row>
    <row r="200" s="2" customFormat="1" ht="16.5" customHeight="1">
      <c r="A200" s="31"/>
      <c r="B200" s="32"/>
      <c r="C200" s="225" t="s">
        <v>192</v>
      </c>
      <c r="D200" s="225" t="s">
        <v>159</v>
      </c>
      <c r="E200" s="226" t="s">
        <v>260</v>
      </c>
      <c r="F200" s="227" t="s">
        <v>261</v>
      </c>
      <c r="G200" s="228" t="s">
        <v>136</v>
      </c>
      <c r="H200" s="229">
        <v>24</v>
      </c>
      <c r="I200" s="230">
        <v>86.359999999999999</v>
      </c>
      <c r="J200" s="230">
        <f>ROUND(I200*H200,2)</f>
        <v>2072.6399999999999</v>
      </c>
      <c r="K200" s="227" t="s">
        <v>254</v>
      </c>
      <c r="L200" s="231"/>
      <c r="M200" s="232" t="s">
        <v>1</v>
      </c>
      <c r="N200" s="233" t="s">
        <v>35</v>
      </c>
      <c r="O200" s="217">
        <v>0</v>
      </c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9" t="s">
        <v>140</v>
      </c>
      <c r="AT200" s="219" t="s">
        <v>159</v>
      </c>
      <c r="AU200" s="219" t="s">
        <v>133</v>
      </c>
      <c r="AY200" s="16" t="s">
        <v>116</v>
      </c>
      <c r="BE200" s="220">
        <f>IF(N200="základní",J200,0)</f>
        <v>2072.6399999999999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6" t="s">
        <v>78</v>
      </c>
      <c r="BK200" s="220">
        <f>ROUND(I200*H200,2)</f>
        <v>2072.6399999999999</v>
      </c>
      <c r="BL200" s="16" t="s">
        <v>125</v>
      </c>
      <c r="BM200" s="219" t="s">
        <v>262</v>
      </c>
    </row>
    <row r="201" s="2" customFormat="1">
      <c r="A201" s="31"/>
      <c r="B201" s="32"/>
      <c r="C201" s="33"/>
      <c r="D201" s="221" t="s">
        <v>126</v>
      </c>
      <c r="E201" s="33"/>
      <c r="F201" s="222" t="s">
        <v>261</v>
      </c>
      <c r="G201" s="33"/>
      <c r="H201" s="33"/>
      <c r="I201" s="33"/>
      <c r="J201" s="33"/>
      <c r="K201" s="33"/>
      <c r="L201" s="37"/>
      <c r="M201" s="223"/>
      <c r="N201" s="224"/>
      <c r="O201" s="83"/>
      <c r="P201" s="83"/>
      <c r="Q201" s="83"/>
      <c r="R201" s="83"/>
      <c r="S201" s="83"/>
      <c r="T201" s="84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6" t="s">
        <v>126</v>
      </c>
      <c r="AU201" s="16" t="s">
        <v>133</v>
      </c>
    </row>
    <row r="202" s="2" customFormat="1" ht="16.5" customHeight="1">
      <c r="A202" s="31"/>
      <c r="B202" s="32"/>
      <c r="C202" s="225" t="s">
        <v>263</v>
      </c>
      <c r="D202" s="225" t="s">
        <v>159</v>
      </c>
      <c r="E202" s="226" t="s">
        <v>264</v>
      </c>
      <c r="F202" s="227" t="s">
        <v>265</v>
      </c>
      <c r="G202" s="228" t="s">
        <v>136</v>
      </c>
      <c r="H202" s="229">
        <v>18</v>
      </c>
      <c r="I202" s="230">
        <v>75.560000000000002</v>
      </c>
      <c r="J202" s="230">
        <f>ROUND(I202*H202,2)</f>
        <v>1360.0799999999999</v>
      </c>
      <c r="K202" s="227" t="s">
        <v>254</v>
      </c>
      <c r="L202" s="231"/>
      <c r="M202" s="232" t="s">
        <v>1</v>
      </c>
      <c r="N202" s="233" t="s">
        <v>35</v>
      </c>
      <c r="O202" s="217">
        <v>0</v>
      </c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19" t="s">
        <v>140</v>
      </c>
      <c r="AT202" s="219" t="s">
        <v>159</v>
      </c>
      <c r="AU202" s="219" t="s">
        <v>133</v>
      </c>
      <c r="AY202" s="16" t="s">
        <v>116</v>
      </c>
      <c r="BE202" s="220">
        <f>IF(N202="základní",J202,0)</f>
        <v>1360.0799999999999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6" t="s">
        <v>78</v>
      </c>
      <c r="BK202" s="220">
        <f>ROUND(I202*H202,2)</f>
        <v>1360.0799999999999</v>
      </c>
      <c r="BL202" s="16" t="s">
        <v>125</v>
      </c>
      <c r="BM202" s="219" t="s">
        <v>266</v>
      </c>
    </row>
    <row r="203" s="2" customFormat="1">
      <c r="A203" s="31"/>
      <c r="B203" s="32"/>
      <c r="C203" s="33"/>
      <c r="D203" s="221" t="s">
        <v>126</v>
      </c>
      <c r="E203" s="33"/>
      <c r="F203" s="222" t="s">
        <v>265</v>
      </c>
      <c r="G203" s="33"/>
      <c r="H203" s="33"/>
      <c r="I203" s="33"/>
      <c r="J203" s="33"/>
      <c r="K203" s="33"/>
      <c r="L203" s="37"/>
      <c r="M203" s="223"/>
      <c r="N203" s="224"/>
      <c r="O203" s="83"/>
      <c r="P203" s="83"/>
      <c r="Q203" s="83"/>
      <c r="R203" s="83"/>
      <c r="S203" s="83"/>
      <c r="T203" s="84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6" t="s">
        <v>126</v>
      </c>
      <c r="AU203" s="16" t="s">
        <v>133</v>
      </c>
    </row>
    <row r="204" s="2" customFormat="1" ht="16.5" customHeight="1">
      <c r="A204" s="31"/>
      <c r="B204" s="32"/>
      <c r="C204" s="225" t="s">
        <v>197</v>
      </c>
      <c r="D204" s="225" t="s">
        <v>159</v>
      </c>
      <c r="E204" s="226" t="s">
        <v>267</v>
      </c>
      <c r="F204" s="227" t="s">
        <v>268</v>
      </c>
      <c r="G204" s="228" t="s">
        <v>136</v>
      </c>
      <c r="H204" s="229">
        <v>14</v>
      </c>
      <c r="I204" s="230">
        <v>80.959999999999994</v>
      </c>
      <c r="J204" s="230">
        <f>ROUND(I204*H204,2)</f>
        <v>1133.4400000000001</v>
      </c>
      <c r="K204" s="227" t="s">
        <v>254</v>
      </c>
      <c r="L204" s="231"/>
      <c r="M204" s="232" t="s">
        <v>1</v>
      </c>
      <c r="N204" s="233" t="s">
        <v>35</v>
      </c>
      <c r="O204" s="217">
        <v>0</v>
      </c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19" t="s">
        <v>140</v>
      </c>
      <c r="AT204" s="219" t="s">
        <v>159</v>
      </c>
      <c r="AU204" s="219" t="s">
        <v>133</v>
      </c>
      <c r="AY204" s="16" t="s">
        <v>116</v>
      </c>
      <c r="BE204" s="220">
        <f>IF(N204="základní",J204,0)</f>
        <v>1133.4400000000001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6" t="s">
        <v>78</v>
      </c>
      <c r="BK204" s="220">
        <f>ROUND(I204*H204,2)</f>
        <v>1133.4400000000001</v>
      </c>
      <c r="BL204" s="16" t="s">
        <v>125</v>
      </c>
      <c r="BM204" s="219" t="s">
        <v>269</v>
      </c>
    </row>
    <row r="205" s="2" customFormat="1">
      <c r="A205" s="31"/>
      <c r="B205" s="32"/>
      <c r="C205" s="33"/>
      <c r="D205" s="221" t="s">
        <v>126</v>
      </c>
      <c r="E205" s="33"/>
      <c r="F205" s="222" t="s">
        <v>268</v>
      </c>
      <c r="G205" s="33"/>
      <c r="H205" s="33"/>
      <c r="I205" s="33"/>
      <c r="J205" s="33"/>
      <c r="K205" s="33"/>
      <c r="L205" s="37"/>
      <c r="M205" s="223"/>
      <c r="N205" s="224"/>
      <c r="O205" s="83"/>
      <c r="P205" s="83"/>
      <c r="Q205" s="83"/>
      <c r="R205" s="83"/>
      <c r="S205" s="83"/>
      <c r="T205" s="84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6" t="s">
        <v>126</v>
      </c>
      <c r="AU205" s="16" t="s">
        <v>133</v>
      </c>
    </row>
    <row r="206" s="2" customFormat="1" ht="16.5" customHeight="1">
      <c r="A206" s="31"/>
      <c r="B206" s="32"/>
      <c r="C206" s="225" t="s">
        <v>270</v>
      </c>
      <c r="D206" s="225" t="s">
        <v>159</v>
      </c>
      <c r="E206" s="226" t="s">
        <v>271</v>
      </c>
      <c r="F206" s="227" t="s">
        <v>272</v>
      </c>
      <c r="G206" s="228" t="s">
        <v>136</v>
      </c>
      <c r="H206" s="229">
        <v>6</v>
      </c>
      <c r="I206" s="230">
        <v>75.560000000000002</v>
      </c>
      <c r="J206" s="230">
        <f>ROUND(I206*H206,2)</f>
        <v>453.36000000000001</v>
      </c>
      <c r="K206" s="227" t="s">
        <v>254</v>
      </c>
      <c r="L206" s="231"/>
      <c r="M206" s="232" t="s">
        <v>1</v>
      </c>
      <c r="N206" s="233" t="s">
        <v>35</v>
      </c>
      <c r="O206" s="217">
        <v>0</v>
      </c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9" t="s">
        <v>140</v>
      </c>
      <c r="AT206" s="219" t="s">
        <v>159</v>
      </c>
      <c r="AU206" s="219" t="s">
        <v>133</v>
      </c>
      <c r="AY206" s="16" t="s">
        <v>116</v>
      </c>
      <c r="BE206" s="220">
        <f>IF(N206="základní",J206,0)</f>
        <v>453.36000000000001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6" t="s">
        <v>78</v>
      </c>
      <c r="BK206" s="220">
        <f>ROUND(I206*H206,2)</f>
        <v>453.36000000000001</v>
      </c>
      <c r="BL206" s="16" t="s">
        <v>125</v>
      </c>
      <c r="BM206" s="219" t="s">
        <v>273</v>
      </c>
    </row>
    <row r="207" s="2" customFormat="1">
      <c r="A207" s="31"/>
      <c r="B207" s="32"/>
      <c r="C207" s="33"/>
      <c r="D207" s="221" t="s">
        <v>126</v>
      </c>
      <c r="E207" s="33"/>
      <c r="F207" s="222" t="s">
        <v>272</v>
      </c>
      <c r="G207" s="33"/>
      <c r="H207" s="33"/>
      <c r="I207" s="33"/>
      <c r="J207" s="33"/>
      <c r="K207" s="33"/>
      <c r="L207" s="37"/>
      <c r="M207" s="223"/>
      <c r="N207" s="224"/>
      <c r="O207" s="83"/>
      <c r="P207" s="83"/>
      <c r="Q207" s="83"/>
      <c r="R207" s="83"/>
      <c r="S207" s="83"/>
      <c r="T207" s="84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6" t="s">
        <v>126</v>
      </c>
      <c r="AU207" s="16" t="s">
        <v>133</v>
      </c>
    </row>
    <row r="208" s="2" customFormat="1" ht="16.5" customHeight="1">
      <c r="A208" s="31"/>
      <c r="B208" s="32"/>
      <c r="C208" s="225" t="s">
        <v>200</v>
      </c>
      <c r="D208" s="225" t="s">
        <v>159</v>
      </c>
      <c r="E208" s="226" t="s">
        <v>274</v>
      </c>
      <c r="F208" s="227" t="s">
        <v>275</v>
      </c>
      <c r="G208" s="228" t="s">
        <v>136</v>
      </c>
      <c r="H208" s="229">
        <v>7</v>
      </c>
      <c r="I208" s="230">
        <v>86.680000000000007</v>
      </c>
      <c r="J208" s="230">
        <f>ROUND(I208*H208,2)</f>
        <v>606.75999999999999</v>
      </c>
      <c r="K208" s="227" t="s">
        <v>254</v>
      </c>
      <c r="L208" s="231"/>
      <c r="M208" s="232" t="s">
        <v>1</v>
      </c>
      <c r="N208" s="233" t="s">
        <v>35</v>
      </c>
      <c r="O208" s="217">
        <v>0</v>
      </c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9" t="s">
        <v>140</v>
      </c>
      <c r="AT208" s="219" t="s">
        <v>159</v>
      </c>
      <c r="AU208" s="219" t="s">
        <v>133</v>
      </c>
      <c r="AY208" s="16" t="s">
        <v>116</v>
      </c>
      <c r="BE208" s="220">
        <f>IF(N208="základní",J208,0)</f>
        <v>606.75999999999999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6" t="s">
        <v>78</v>
      </c>
      <c r="BK208" s="220">
        <f>ROUND(I208*H208,2)</f>
        <v>606.75999999999999</v>
      </c>
      <c r="BL208" s="16" t="s">
        <v>125</v>
      </c>
      <c r="BM208" s="219" t="s">
        <v>276</v>
      </c>
    </row>
    <row r="209" s="2" customFormat="1">
      <c r="A209" s="31"/>
      <c r="B209" s="32"/>
      <c r="C209" s="33"/>
      <c r="D209" s="221" t="s">
        <v>126</v>
      </c>
      <c r="E209" s="33"/>
      <c r="F209" s="222" t="s">
        <v>275</v>
      </c>
      <c r="G209" s="33"/>
      <c r="H209" s="33"/>
      <c r="I209" s="33"/>
      <c r="J209" s="33"/>
      <c r="K209" s="33"/>
      <c r="L209" s="37"/>
      <c r="M209" s="223"/>
      <c r="N209" s="224"/>
      <c r="O209" s="83"/>
      <c r="P209" s="83"/>
      <c r="Q209" s="83"/>
      <c r="R209" s="83"/>
      <c r="S209" s="83"/>
      <c r="T209" s="84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6" t="s">
        <v>126</v>
      </c>
      <c r="AU209" s="16" t="s">
        <v>133</v>
      </c>
    </row>
    <row r="210" s="2" customFormat="1" ht="16.5" customHeight="1">
      <c r="A210" s="31"/>
      <c r="B210" s="32"/>
      <c r="C210" s="225" t="s">
        <v>277</v>
      </c>
      <c r="D210" s="225" t="s">
        <v>159</v>
      </c>
      <c r="E210" s="226" t="s">
        <v>278</v>
      </c>
      <c r="F210" s="227" t="s">
        <v>279</v>
      </c>
      <c r="G210" s="228" t="s">
        <v>136</v>
      </c>
      <c r="H210" s="229">
        <v>7</v>
      </c>
      <c r="I210" s="230">
        <v>80.959999999999994</v>
      </c>
      <c r="J210" s="230">
        <f>ROUND(I210*H210,2)</f>
        <v>566.72000000000003</v>
      </c>
      <c r="K210" s="227" t="s">
        <v>254</v>
      </c>
      <c r="L210" s="231"/>
      <c r="M210" s="232" t="s">
        <v>1</v>
      </c>
      <c r="N210" s="233" t="s">
        <v>35</v>
      </c>
      <c r="O210" s="217">
        <v>0</v>
      </c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19" t="s">
        <v>140</v>
      </c>
      <c r="AT210" s="219" t="s">
        <v>159</v>
      </c>
      <c r="AU210" s="219" t="s">
        <v>133</v>
      </c>
      <c r="AY210" s="16" t="s">
        <v>116</v>
      </c>
      <c r="BE210" s="220">
        <f>IF(N210="základní",J210,0)</f>
        <v>566.72000000000003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6" t="s">
        <v>78</v>
      </c>
      <c r="BK210" s="220">
        <f>ROUND(I210*H210,2)</f>
        <v>566.72000000000003</v>
      </c>
      <c r="BL210" s="16" t="s">
        <v>125</v>
      </c>
      <c r="BM210" s="219" t="s">
        <v>280</v>
      </c>
    </row>
    <row r="211" s="2" customFormat="1">
      <c r="A211" s="31"/>
      <c r="B211" s="32"/>
      <c r="C211" s="33"/>
      <c r="D211" s="221" t="s">
        <v>126</v>
      </c>
      <c r="E211" s="33"/>
      <c r="F211" s="222" t="s">
        <v>279</v>
      </c>
      <c r="G211" s="33"/>
      <c r="H211" s="33"/>
      <c r="I211" s="33"/>
      <c r="J211" s="33"/>
      <c r="K211" s="33"/>
      <c r="L211" s="37"/>
      <c r="M211" s="223"/>
      <c r="N211" s="224"/>
      <c r="O211" s="83"/>
      <c r="P211" s="83"/>
      <c r="Q211" s="83"/>
      <c r="R211" s="83"/>
      <c r="S211" s="83"/>
      <c r="T211" s="84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6" t="s">
        <v>126</v>
      </c>
      <c r="AU211" s="16" t="s">
        <v>133</v>
      </c>
    </row>
    <row r="212" s="12" customFormat="1" ht="20.88" customHeight="1">
      <c r="A212" s="12"/>
      <c r="B212" s="194"/>
      <c r="C212" s="195"/>
      <c r="D212" s="196" t="s">
        <v>69</v>
      </c>
      <c r="E212" s="207" t="s">
        <v>281</v>
      </c>
      <c r="F212" s="207" t="s">
        <v>282</v>
      </c>
      <c r="G212" s="195"/>
      <c r="H212" s="195"/>
      <c r="I212" s="195"/>
      <c r="J212" s="208">
        <f>BK212</f>
        <v>3559.9499999999998</v>
      </c>
      <c r="K212" s="195"/>
      <c r="L212" s="199"/>
      <c r="M212" s="200"/>
      <c r="N212" s="201"/>
      <c r="O212" s="201"/>
      <c r="P212" s="202">
        <f>SUM(P213:P222)</f>
        <v>0</v>
      </c>
      <c r="Q212" s="201"/>
      <c r="R212" s="202">
        <f>SUM(R213:R222)</f>
        <v>0</v>
      </c>
      <c r="S212" s="201"/>
      <c r="T212" s="203">
        <f>SUM(T213:T222)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4" t="s">
        <v>78</v>
      </c>
      <c r="AT212" s="205" t="s">
        <v>69</v>
      </c>
      <c r="AU212" s="205" t="s">
        <v>80</v>
      </c>
      <c r="AY212" s="204" t="s">
        <v>116</v>
      </c>
      <c r="BK212" s="206">
        <f>SUM(BK213:BK222)</f>
        <v>3559.9499999999998</v>
      </c>
    </row>
    <row r="213" s="2" customFormat="1" ht="16.5" customHeight="1">
      <c r="A213" s="31"/>
      <c r="B213" s="32"/>
      <c r="C213" s="225" t="s">
        <v>204</v>
      </c>
      <c r="D213" s="225" t="s">
        <v>159</v>
      </c>
      <c r="E213" s="226" t="s">
        <v>283</v>
      </c>
      <c r="F213" s="227" t="s">
        <v>284</v>
      </c>
      <c r="G213" s="228" t="s">
        <v>136</v>
      </c>
      <c r="H213" s="229">
        <v>13</v>
      </c>
      <c r="I213" s="230">
        <v>48.57</v>
      </c>
      <c r="J213" s="230">
        <f>ROUND(I213*H213,2)</f>
        <v>631.40999999999997</v>
      </c>
      <c r="K213" s="227" t="s">
        <v>254</v>
      </c>
      <c r="L213" s="231"/>
      <c r="M213" s="232" t="s">
        <v>1</v>
      </c>
      <c r="N213" s="233" t="s">
        <v>35</v>
      </c>
      <c r="O213" s="217">
        <v>0</v>
      </c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19" t="s">
        <v>140</v>
      </c>
      <c r="AT213" s="219" t="s">
        <v>159</v>
      </c>
      <c r="AU213" s="219" t="s">
        <v>133</v>
      </c>
      <c r="AY213" s="16" t="s">
        <v>116</v>
      </c>
      <c r="BE213" s="220">
        <f>IF(N213="základní",J213,0)</f>
        <v>631.40999999999997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6" t="s">
        <v>78</v>
      </c>
      <c r="BK213" s="220">
        <f>ROUND(I213*H213,2)</f>
        <v>631.40999999999997</v>
      </c>
      <c r="BL213" s="16" t="s">
        <v>125</v>
      </c>
      <c r="BM213" s="219" t="s">
        <v>285</v>
      </c>
    </row>
    <row r="214" s="2" customFormat="1">
      <c r="A214" s="31"/>
      <c r="B214" s="32"/>
      <c r="C214" s="33"/>
      <c r="D214" s="221" t="s">
        <v>126</v>
      </c>
      <c r="E214" s="33"/>
      <c r="F214" s="222" t="s">
        <v>284</v>
      </c>
      <c r="G214" s="33"/>
      <c r="H214" s="33"/>
      <c r="I214" s="33"/>
      <c r="J214" s="33"/>
      <c r="K214" s="33"/>
      <c r="L214" s="37"/>
      <c r="M214" s="223"/>
      <c r="N214" s="224"/>
      <c r="O214" s="83"/>
      <c r="P214" s="83"/>
      <c r="Q214" s="83"/>
      <c r="R214" s="83"/>
      <c r="S214" s="83"/>
      <c r="T214" s="84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6" t="s">
        <v>126</v>
      </c>
      <c r="AU214" s="16" t="s">
        <v>133</v>
      </c>
    </row>
    <row r="215" s="2" customFormat="1" ht="16.5" customHeight="1">
      <c r="A215" s="31"/>
      <c r="B215" s="32"/>
      <c r="C215" s="225" t="s">
        <v>286</v>
      </c>
      <c r="D215" s="225" t="s">
        <v>159</v>
      </c>
      <c r="E215" s="226" t="s">
        <v>287</v>
      </c>
      <c r="F215" s="227" t="s">
        <v>288</v>
      </c>
      <c r="G215" s="228" t="s">
        <v>136</v>
      </c>
      <c r="H215" s="229">
        <v>24</v>
      </c>
      <c r="I215" s="230">
        <v>42.100000000000001</v>
      </c>
      <c r="J215" s="230">
        <f>ROUND(I215*H215,2)</f>
        <v>1010.4</v>
      </c>
      <c r="K215" s="227" t="s">
        <v>254</v>
      </c>
      <c r="L215" s="231"/>
      <c r="M215" s="232" t="s">
        <v>1</v>
      </c>
      <c r="N215" s="233" t="s">
        <v>35</v>
      </c>
      <c r="O215" s="217">
        <v>0</v>
      </c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19" t="s">
        <v>140</v>
      </c>
      <c r="AT215" s="219" t="s">
        <v>159</v>
      </c>
      <c r="AU215" s="219" t="s">
        <v>133</v>
      </c>
      <c r="AY215" s="16" t="s">
        <v>116</v>
      </c>
      <c r="BE215" s="220">
        <f>IF(N215="základní",J215,0)</f>
        <v>1010.4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6" t="s">
        <v>78</v>
      </c>
      <c r="BK215" s="220">
        <f>ROUND(I215*H215,2)</f>
        <v>1010.4</v>
      </c>
      <c r="BL215" s="16" t="s">
        <v>125</v>
      </c>
      <c r="BM215" s="219" t="s">
        <v>289</v>
      </c>
    </row>
    <row r="216" s="2" customFormat="1">
      <c r="A216" s="31"/>
      <c r="B216" s="32"/>
      <c r="C216" s="33"/>
      <c r="D216" s="221" t="s">
        <v>126</v>
      </c>
      <c r="E216" s="33"/>
      <c r="F216" s="222" t="s">
        <v>290</v>
      </c>
      <c r="G216" s="33"/>
      <c r="H216" s="33"/>
      <c r="I216" s="33"/>
      <c r="J216" s="33"/>
      <c r="K216" s="33"/>
      <c r="L216" s="37"/>
      <c r="M216" s="223"/>
      <c r="N216" s="224"/>
      <c r="O216" s="83"/>
      <c r="P216" s="83"/>
      <c r="Q216" s="83"/>
      <c r="R216" s="83"/>
      <c r="S216" s="83"/>
      <c r="T216" s="84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6" t="s">
        <v>126</v>
      </c>
      <c r="AU216" s="16" t="s">
        <v>133</v>
      </c>
    </row>
    <row r="217" s="2" customFormat="1" ht="16.5" customHeight="1">
      <c r="A217" s="31"/>
      <c r="B217" s="32"/>
      <c r="C217" s="225" t="s">
        <v>209</v>
      </c>
      <c r="D217" s="225" t="s">
        <v>159</v>
      </c>
      <c r="E217" s="226" t="s">
        <v>291</v>
      </c>
      <c r="F217" s="227" t="s">
        <v>292</v>
      </c>
      <c r="G217" s="228" t="s">
        <v>136</v>
      </c>
      <c r="H217" s="229">
        <v>23</v>
      </c>
      <c r="I217" s="230">
        <v>36.700000000000003</v>
      </c>
      <c r="J217" s="230">
        <f>ROUND(I217*H217,2)</f>
        <v>844.10000000000002</v>
      </c>
      <c r="K217" s="227" t="s">
        <v>254</v>
      </c>
      <c r="L217" s="231"/>
      <c r="M217" s="232" t="s">
        <v>1</v>
      </c>
      <c r="N217" s="233" t="s">
        <v>35</v>
      </c>
      <c r="O217" s="217">
        <v>0</v>
      </c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19" t="s">
        <v>140</v>
      </c>
      <c r="AT217" s="219" t="s">
        <v>159</v>
      </c>
      <c r="AU217" s="219" t="s">
        <v>133</v>
      </c>
      <c r="AY217" s="16" t="s">
        <v>116</v>
      </c>
      <c r="BE217" s="220">
        <f>IF(N217="základní",J217,0)</f>
        <v>844.10000000000002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6" t="s">
        <v>78</v>
      </c>
      <c r="BK217" s="220">
        <f>ROUND(I217*H217,2)</f>
        <v>844.10000000000002</v>
      </c>
      <c r="BL217" s="16" t="s">
        <v>125</v>
      </c>
      <c r="BM217" s="219" t="s">
        <v>293</v>
      </c>
    </row>
    <row r="218" s="2" customFormat="1">
      <c r="A218" s="31"/>
      <c r="B218" s="32"/>
      <c r="C218" s="33"/>
      <c r="D218" s="221" t="s">
        <v>126</v>
      </c>
      <c r="E218" s="33"/>
      <c r="F218" s="222" t="s">
        <v>292</v>
      </c>
      <c r="G218" s="33"/>
      <c r="H218" s="33"/>
      <c r="I218" s="33"/>
      <c r="J218" s="33"/>
      <c r="K218" s="33"/>
      <c r="L218" s="37"/>
      <c r="M218" s="223"/>
      <c r="N218" s="224"/>
      <c r="O218" s="83"/>
      <c r="P218" s="83"/>
      <c r="Q218" s="83"/>
      <c r="R218" s="83"/>
      <c r="S218" s="83"/>
      <c r="T218" s="84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6" t="s">
        <v>126</v>
      </c>
      <c r="AU218" s="16" t="s">
        <v>133</v>
      </c>
    </row>
    <row r="219" s="2" customFormat="1" ht="16.5" customHeight="1">
      <c r="A219" s="31"/>
      <c r="B219" s="32"/>
      <c r="C219" s="225" t="s">
        <v>294</v>
      </c>
      <c r="D219" s="225" t="s">
        <v>159</v>
      </c>
      <c r="E219" s="226" t="s">
        <v>295</v>
      </c>
      <c r="F219" s="227" t="s">
        <v>296</v>
      </c>
      <c r="G219" s="228" t="s">
        <v>136</v>
      </c>
      <c r="H219" s="229">
        <v>13</v>
      </c>
      <c r="I219" s="230">
        <v>37.780000000000001</v>
      </c>
      <c r="J219" s="230">
        <f>ROUND(I219*H219,2)</f>
        <v>491.13999999999999</v>
      </c>
      <c r="K219" s="227" t="s">
        <v>254</v>
      </c>
      <c r="L219" s="231"/>
      <c r="M219" s="232" t="s">
        <v>1</v>
      </c>
      <c r="N219" s="233" t="s">
        <v>35</v>
      </c>
      <c r="O219" s="217">
        <v>0</v>
      </c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19" t="s">
        <v>140</v>
      </c>
      <c r="AT219" s="219" t="s">
        <v>159</v>
      </c>
      <c r="AU219" s="219" t="s">
        <v>133</v>
      </c>
      <c r="AY219" s="16" t="s">
        <v>116</v>
      </c>
      <c r="BE219" s="220">
        <f>IF(N219="základní",J219,0)</f>
        <v>491.13999999999999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6" t="s">
        <v>78</v>
      </c>
      <c r="BK219" s="220">
        <f>ROUND(I219*H219,2)</f>
        <v>491.13999999999999</v>
      </c>
      <c r="BL219" s="16" t="s">
        <v>125</v>
      </c>
      <c r="BM219" s="219" t="s">
        <v>297</v>
      </c>
    </row>
    <row r="220" s="2" customFormat="1">
      <c r="A220" s="31"/>
      <c r="B220" s="32"/>
      <c r="C220" s="33"/>
      <c r="D220" s="221" t="s">
        <v>126</v>
      </c>
      <c r="E220" s="33"/>
      <c r="F220" s="222" t="s">
        <v>296</v>
      </c>
      <c r="G220" s="33"/>
      <c r="H220" s="33"/>
      <c r="I220" s="33"/>
      <c r="J220" s="33"/>
      <c r="K220" s="33"/>
      <c r="L220" s="37"/>
      <c r="M220" s="223"/>
      <c r="N220" s="224"/>
      <c r="O220" s="83"/>
      <c r="P220" s="83"/>
      <c r="Q220" s="83"/>
      <c r="R220" s="83"/>
      <c r="S220" s="83"/>
      <c r="T220" s="84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6" t="s">
        <v>126</v>
      </c>
      <c r="AU220" s="16" t="s">
        <v>133</v>
      </c>
    </row>
    <row r="221" s="2" customFormat="1" ht="16.5" customHeight="1">
      <c r="A221" s="31"/>
      <c r="B221" s="32"/>
      <c r="C221" s="225" t="s">
        <v>213</v>
      </c>
      <c r="D221" s="225" t="s">
        <v>159</v>
      </c>
      <c r="E221" s="226" t="s">
        <v>298</v>
      </c>
      <c r="F221" s="227" t="s">
        <v>299</v>
      </c>
      <c r="G221" s="228" t="s">
        <v>136</v>
      </c>
      <c r="H221" s="229">
        <v>15</v>
      </c>
      <c r="I221" s="230">
        <v>38.859999999999999</v>
      </c>
      <c r="J221" s="230">
        <f>ROUND(I221*H221,2)</f>
        <v>582.89999999999998</v>
      </c>
      <c r="K221" s="227" t="s">
        <v>254</v>
      </c>
      <c r="L221" s="231"/>
      <c r="M221" s="232" t="s">
        <v>1</v>
      </c>
      <c r="N221" s="233" t="s">
        <v>35</v>
      </c>
      <c r="O221" s="217">
        <v>0</v>
      </c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19" t="s">
        <v>140</v>
      </c>
      <c r="AT221" s="219" t="s">
        <v>159</v>
      </c>
      <c r="AU221" s="219" t="s">
        <v>133</v>
      </c>
      <c r="AY221" s="16" t="s">
        <v>116</v>
      </c>
      <c r="BE221" s="220">
        <f>IF(N221="základní",J221,0)</f>
        <v>582.89999999999998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6" t="s">
        <v>78</v>
      </c>
      <c r="BK221" s="220">
        <f>ROUND(I221*H221,2)</f>
        <v>582.89999999999998</v>
      </c>
      <c r="BL221" s="16" t="s">
        <v>125</v>
      </c>
      <c r="BM221" s="219" t="s">
        <v>300</v>
      </c>
    </row>
    <row r="222" s="2" customFormat="1">
      <c r="A222" s="31"/>
      <c r="B222" s="32"/>
      <c r="C222" s="33"/>
      <c r="D222" s="221" t="s">
        <v>126</v>
      </c>
      <c r="E222" s="33"/>
      <c r="F222" s="222" t="s">
        <v>299</v>
      </c>
      <c r="G222" s="33"/>
      <c r="H222" s="33"/>
      <c r="I222" s="33"/>
      <c r="J222" s="33"/>
      <c r="K222" s="33"/>
      <c r="L222" s="37"/>
      <c r="M222" s="223"/>
      <c r="N222" s="224"/>
      <c r="O222" s="83"/>
      <c r="P222" s="83"/>
      <c r="Q222" s="83"/>
      <c r="R222" s="83"/>
      <c r="S222" s="83"/>
      <c r="T222" s="84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6" t="s">
        <v>126</v>
      </c>
      <c r="AU222" s="16" t="s">
        <v>133</v>
      </c>
    </row>
    <row r="223" s="12" customFormat="1" ht="22.8" customHeight="1">
      <c r="A223" s="12"/>
      <c r="B223" s="194"/>
      <c r="C223" s="195"/>
      <c r="D223" s="196" t="s">
        <v>69</v>
      </c>
      <c r="E223" s="207" t="s">
        <v>301</v>
      </c>
      <c r="F223" s="207" t="s">
        <v>302</v>
      </c>
      <c r="G223" s="195"/>
      <c r="H223" s="195"/>
      <c r="I223" s="195"/>
      <c r="J223" s="208">
        <f>BK223</f>
        <v>71621.289999999994</v>
      </c>
      <c r="K223" s="195"/>
      <c r="L223" s="199"/>
      <c r="M223" s="200"/>
      <c r="N223" s="201"/>
      <c r="O223" s="201"/>
      <c r="P223" s="202">
        <f>SUM(P224:P250)</f>
        <v>0</v>
      </c>
      <c r="Q223" s="201"/>
      <c r="R223" s="202">
        <f>SUM(R224:R250)</f>
        <v>0</v>
      </c>
      <c r="S223" s="201"/>
      <c r="T223" s="203">
        <f>SUM(T224:T250)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4" t="s">
        <v>78</v>
      </c>
      <c r="AT223" s="205" t="s">
        <v>69</v>
      </c>
      <c r="AU223" s="205" t="s">
        <v>78</v>
      </c>
      <c r="AY223" s="204" t="s">
        <v>116</v>
      </c>
      <c r="BK223" s="206">
        <f>SUM(BK224:BK250)</f>
        <v>71621.289999999994</v>
      </c>
    </row>
    <row r="224" s="2" customFormat="1" ht="16.5" customHeight="1">
      <c r="A224" s="31"/>
      <c r="B224" s="32"/>
      <c r="C224" s="209" t="s">
        <v>303</v>
      </c>
      <c r="D224" s="209" t="s">
        <v>120</v>
      </c>
      <c r="E224" s="210" t="s">
        <v>121</v>
      </c>
      <c r="F224" s="211" t="s">
        <v>122</v>
      </c>
      <c r="G224" s="212" t="s">
        <v>123</v>
      </c>
      <c r="H224" s="213">
        <v>2925</v>
      </c>
      <c r="I224" s="214">
        <v>2.3199999999999998</v>
      </c>
      <c r="J224" s="214">
        <f>ROUND(I224*H224,2)</f>
        <v>6786</v>
      </c>
      <c r="K224" s="211" t="s">
        <v>124</v>
      </c>
      <c r="L224" s="37"/>
      <c r="M224" s="215" t="s">
        <v>1</v>
      </c>
      <c r="N224" s="216" t="s">
        <v>35</v>
      </c>
      <c r="O224" s="217">
        <v>0</v>
      </c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19" t="s">
        <v>125</v>
      </c>
      <c r="AT224" s="219" t="s">
        <v>120</v>
      </c>
      <c r="AU224" s="219" t="s">
        <v>80</v>
      </c>
      <c r="AY224" s="16" t="s">
        <v>116</v>
      </c>
      <c r="BE224" s="220">
        <f>IF(N224="základní",J224,0)</f>
        <v>6786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6" t="s">
        <v>78</v>
      </c>
      <c r="BK224" s="220">
        <f>ROUND(I224*H224,2)</f>
        <v>6786</v>
      </c>
      <c r="BL224" s="16" t="s">
        <v>125</v>
      </c>
      <c r="BM224" s="219" t="s">
        <v>304</v>
      </c>
    </row>
    <row r="225" s="2" customFormat="1">
      <c r="A225" s="31"/>
      <c r="B225" s="32"/>
      <c r="C225" s="33"/>
      <c r="D225" s="221" t="s">
        <v>126</v>
      </c>
      <c r="E225" s="33"/>
      <c r="F225" s="222" t="s">
        <v>127</v>
      </c>
      <c r="G225" s="33"/>
      <c r="H225" s="33"/>
      <c r="I225" s="33"/>
      <c r="J225" s="33"/>
      <c r="K225" s="33"/>
      <c r="L225" s="37"/>
      <c r="M225" s="223"/>
      <c r="N225" s="224"/>
      <c r="O225" s="83"/>
      <c r="P225" s="83"/>
      <c r="Q225" s="83"/>
      <c r="R225" s="83"/>
      <c r="S225" s="83"/>
      <c r="T225" s="84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6" t="s">
        <v>126</v>
      </c>
      <c r="AU225" s="16" t="s">
        <v>80</v>
      </c>
    </row>
    <row r="226" s="2" customFormat="1" ht="16.5" customHeight="1">
      <c r="A226" s="31"/>
      <c r="B226" s="32"/>
      <c r="C226" s="209" t="s">
        <v>217</v>
      </c>
      <c r="D226" s="209" t="s">
        <v>120</v>
      </c>
      <c r="E226" s="210" t="s">
        <v>128</v>
      </c>
      <c r="F226" s="211" t="s">
        <v>129</v>
      </c>
      <c r="G226" s="212" t="s">
        <v>123</v>
      </c>
      <c r="H226" s="213">
        <v>2925</v>
      </c>
      <c r="I226" s="214">
        <v>6.7599999999999998</v>
      </c>
      <c r="J226" s="214">
        <f>ROUND(I226*H226,2)</f>
        <v>19773</v>
      </c>
      <c r="K226" s="211" t="s">
        <v>124</v>
      </c>
      <c r="L226" s="37"/>
      <c r="M226" s="215" t="s">
        <v>1</v>
      </c>
      <c r="N226" s="216" t="s">
        <v>35</v>
      </c>
      <c r="O226" s="217">
        <v>0</v>
      </c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19" t="s">
        <v>125</v>
      </c>
      <c r="AT226" s="219" t="s">
        <v>120</v>
      </c>
      <c r="AU226" s="219" t="s">
        <v>80</v>
      </c>
      <c r="AY226" s="16" t="s">
        <v>116</v>
      </c>
      <c r="BE226" s="220">
        <f>IF(N226="základní",J226,0)</f>
        <v>19773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6" t="s">
        <v>78</v>
      </c>
      <c r="BK226" s="220">
        <f>ROUND(I226*H226,2)</f>
        <v>19773</v>
      </c>
      <c r="BL226" s="16" t="s">
        <v>125</v>
      </c>
      <c r="BM226" s="219" t="s">
        <v>305</v>
      </c>
    </row>
    <row r="227" s="2" customFormat="1">
      <c r="A227" s="31"/>
      <c r="B227" s="32"/>
      <c r="C227" s="33"/>
      <c r="D227" s="221" t="s">
        <v>126</v>
      </c>
      <c r="E227" s="33"/>
      <c r="F227" s="222" t="s">
        <v>130</v>
      </c>
      <c r="G227" s="33"/>
      <c r="H227" s="33"/>
      <c r="I227" s="33"/>
      <c r="J227" s="33"/>
      <c r="K227" s="33"/>
      <c r="L227" s="37"/>
      <c r="M227" s="223"/>
      <c r="N227" s="224"/>
      <c r="O227" s="83"/>
      <c r="P227" s="83"/>
      <c r="Q227" s="83"/>
      <c r="R227" s="83"/>
      <c r="S227" s="83"/>
      <c r="T227" s="84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6" t="s">
        <v>126</v>
      </c>
      <c r="AU227" s="16" t="s">
        <v>80</v>
      </c>
    </row>
    <row r="228" s="2" customFormat="1" ht="16.5" customHeight="1">
      <c r="A228" s="31"/>
      <c r="B228" s="32"/>
      <c r="C228" s="209" t="s">
        <v>306</v>
      </c>
      <c r="D228" s="209" t="s">
        <v>120</v>
      </c>
      <c r="E228" s="210" t="s">
        <v>307</v>
      </c>
      <c r="F228" s="211" t="s">
        <v>308</v>
      </c>
      <c r="G228" s="212" t="s">
        <v>123</v>
      </c>
      <c r="H228" s="213">
        <v>1180</v>
      </c>
      <c r="I228" s="214">
        <v>11.699999999999999</v>
      </c>
      <c r="J228" s="214">
        <f>ROUND(I228*H228,2)</f>
        <v>13806</v>
      </c>
      <c r="K228" s="211" t="s">
        <v>124</v>
      </c>
      <c r="L228" s="37"/>
      <c r="M228" s="215" t="s">
        <v>1</v>
      </c>
      <c r="N228" s="216" t="s">
        <v>35</v>
      </c>
      <c r="O228" s="217">
        <v>0</v>
      </c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9" t="s">
        <v>125</v>
      </c>
      <c r="AT228" s="219" t="s">
        <v>120</v>
      </c>
      <c r="AU228" s="219" t="s">
        <v>80</v>
      </c>
      <c r="AY228" s="16" t="s">
        <v>116</v>
      </c>
      <c r="BE228" s="220">
        <f>IF(N228="základní",J228,0)</f>
        <v>13806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6" t="s">
        <v>78</v>
      </c>
      <c r="BK228" s="220">
        <f>ROUND(I228*H228,2)</f>
        <v>13806</v>
      </c>
      <c r="BL228" s="16" t="s">
        <v>125</v>
      </c>
      <c r="BM228" s="219" t="s">
        <v>309</v>
      </c>
    </row>
    <row r="229" s="2" customFormat="1">
      <c r="A229" s="31"/>
      <c r="B229" s="32"/>
      <c r="C229" s="33"/>
      <c r="D229" s="221" t="s">
        <v>126</v>
      </c>
      <c r="E229" s="33"/>
      <c r="F229" s="222" t="s">
        <v>310</v>
      </c>
      <c r="G229" s="33"/>
      <c r="H229" s="33"/>
      <c r="I229" s="33"/>
      <c r="J229" s="33"/>
      <c r="K229" s="33"/>
      <c r="L229" s="37"/>
      <c r="M229" s="223"/>
      <c r="N229" s="224"/>
      <c r="O229" s="83"/>
      <c r="P229" s="83"/>
      <c r="Q229" s="83"/>
      <c r="R229" s="83"/>
      <c r="S229" s="83"/>
      <c r="T229" s="84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6" t="s">
        <v>126</v>
      </c>
      <c r="AU229" s="16" t="s">
        <v>80</v>
      </c>
    </row>
    <row r="230" s="13" customFormat="1">
      <c r="A230" s="13"/>
      <c r="B230" s="234"/>
      <c r="C230" s="235"/>
      <c r="D230" s="221" t="s">
        <v>165</v>
      </c>
      <c r="E230" s="236" t="s">
        <v>1</v>
      </c>
      <c r="F230" s="237" t="s">
        <v>311</v>
      </c>
      <c r="G230" s="235"/>
      <c r="H230" s="238">
        <v>550</v>
      </c>
      <c r="I230" s="235"/>
      <c r="J230" s="235"/>
      <c r="K230" s="235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165</v>
      </c>
      <c r="AU230" s="243" t="s">
        <v>80</v>
      </c>
      <c r="AV230" s="13" t="s">
        <v>80</v>
      </c>
      <c r="AW230" s="13" t="s">
        <v>27</v>
      </c>
      <c r="AX230" s="13" t="s">
        <v>70</v>
      </c>
      <c r="AY230" s="243" t="s">
        <v>116</v>
      </c>
    </row>
    <row r="231" s="13" customFormat="1">
      <c r="A231" s="13"/>
      <c r="B231" s="234"/>
      <c r="C231" s="235"/>
      <c r="D231" s="221" t="s">
        <v>165</v>
      </c>
      <c r="E231" s="236" t="s">
        <v>1</v>
      </c>
      <c r="F231" s="237" t="s">
        <v>312</v>
      </c>
      <c r="G231" s="235"/>
      <c r="H231" s="238">
        <v>630</v>
      </c>
      <c r="I231" s="235"/>
      <c r="J231" s="235"/>
      <c r="K231" s="235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165</v>
      </c>
      <c r="AU231" s="243" t="s">
        <v>80</v>
      </c>
      <c r="AV231" s="13" t="s">
        <v>80</v>
      </c>
      <c r="AW231" s="13" t="s">
        <v>27</v>
      </c>
      <c r="AX231" s="13" t="s">
        <v>70</v>
      </c>
      <c r="AY231" s="243" t="s">
        <v>116</v>
      </c>
    </row>
    <row r="232" s="14" customFormat="1">
      <c r="A232" s="14"/>
      <c r="B232" s="244"/>
      <c r="C232" s="245"/>
      <c r="D232" s="221" t="s">
        <v>165</v>
      </c>
      <c r="E232" s="246" t="s">
        <v>1</v>
      </c>
      <c r="F232" s="247" t="s">
        <v>167</v>
      </c>
      <c r="G232" s="245"/>
      <c r="H232" s="248">
        <v>1180</v>
      </c>
      <c r="I232" s="245"/>
      <c r="J232" s="245"/>
      <c r="K232" s="245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165</v>
      </c>
      <c r="AU232" s="253" t="s">
        <v>80</v>
      </c>
      <c r="AV232" s="14" t="s">
        <v>125</v>
      </c>
      <c r="AW232" s="14" t="s">
        <v>27</v>
      </c>
      <c r="AX232" s="14" t="s">
        <v>78</v>
      </c>
      <c r="AY232" s="253" t="s">
        <v>116</v>
      </c>
    </row>
    <row r="233" s="2" customFormat="1" ht="16.5" customHeight="1">
      <c r="A233" s="31"/>
      <c r="B233" s="32"/>
      <c r="C233" s="225" t="s">
        <v>222</v>
      </c>
      <c r="D233" s="225" t="s">
        <v>159</v>
      </c>
      <c r="E233" s="226" t="s">
        <v>313</v>
      </c>
      <c r="F233" s="227" t="s">
        <v>314</v>
      </c>
      <c r="G233" s="228" t="s">
        <v>162</v>
      </c>
      <c r="H233" s="229">
        <v>13.125</v>
      </c>
      <c r="I233" s="230">
        <v>130.19999999999999</v>
      </c>
      <c r="J233" s="230">
        <f>ROUND(I233*H233,2)</f>
        <v>1708.8800000000001</v>
      </c>
      <c r="K233" s="227" t="s">
        <v>124</v>
      </c>
      <c r="L233" s="231"/>
      <c r="M233" s="232" t="s">
        <v>1</v>
      </c>
      <c r="N233" s="233" t="s">
        <v>35</v>
      </c>
      <c r="O233" s="217">
        <v>0</v>
      </c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19" t="s">
        <v>140</v>
      </c>
      <c r="AT233" s="219" t="s">
        <v>159</v>
      </c>
      <c r="AU233" s="219" t="s">
        <v>80</v>
      </c>
      <c r="AY233" s="16" t="s">
        <v>116</v>
      </c>
      <c r="BE233" s="220">
        <f>IF(N233="základní",J233,0)</f>
        <v>1708.8800000000001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6" t="s">
        <v>78</v>
      </c>
      <c r="BK233" s="220">
        <f>ROUND(I233*H233,2)</f>
        <v>1708.8800000000001</v>
      </c>
      <c r="BL233" s="16" t="s">
        <v>125</v>
      </c>
      <c r="BM233" s="219" t="s">
        <v>315</v>
      </c>
    </row>
    <row r="234" s="2" customFormat="1">
      <c r="A234" s="31"/>
      <c r="B234" s="32"/>
      <c r="C234" s="33"/>
      <c r="D234" s="221" t="s">
        <v>126</v>
      </c>
      <c r="E234" s="33"/>
      <c r="F234" s="222" t="s">
        <v>314</v>
      </c>
      <c r="G234" s="33"/>
      <c r="H234" s="33"/>
      <c r="I234" s="33"/>
      <c r="J234" s="33"/>
      <c r="K234" s="33"/>
      <c r="L234" s="37"/>
      <c r="M234" s="223"/>
      <c r="N234" s="224"/>
      <c r="O234" s="83"/>
      <c r="P234" s="83"/>
      <c r="Q234" s="83"/>
      <c r="R234" s="83"/>
      <c r="S234" s="83"/>
      <c r="T234" s="84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6" t="s">
        <v>126</v>
      </c>
      <c r="AU234" s="16" t="s">
        <v>80</v>
      </c>
    </row>
    <row r="235" s="13" customFormat="1">
      <c r="A235" s="13"/>
      <c r="B235" s="234"/>
      <c r="C235" s="235"/>
      <c r="D235" s="221" t="s">
        <v>165</v>
      </c>
      <c r="E235" s="236" t="s">
        <v>1</v>
      </c>
      <c r="F235" s="237" t="s">
        <v>316</v>
      </c>
      <c r="G235" s="235"/>
      <c r="H235" s="238">
        <v>13.125</v>
      </c>
      <c r="I235" s="235"/>
      <c r="J235" s="235"/>
      <c r="K235" s="235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165</v>
      </c>
      <c r="AU235" s="243" t="s">
        <v>80</v>
      </c>
      <c r="AV235" s="13" t="s">
        <v>80</v>
      </c>
      <c r="AW235" s="13" t="s">
        <v>27</v>
      </c>
      <c r="AX235" s="13" t="s">
        <v>70</v>
      </c>
      <c r="AY235" s="243" t="s">
        <v>116</v>
      </c>
    </row>
    <row r="236" s="14" customFormat="1">
      <c r="A236" s="14"/>
      <c r="B236" s="244"/>
      <c r="C236" s="245"/>
      <c r="D236" s="221" t="s">
        <v>165</v>
      </c>
      <c r="E236" s="246" t="s">
        <v>1</v>
      </c>
      <c r="F236" s="247" t="s">
        <v>167</v>
      </c>
      <c r="G236" s="245"/>
      <c r="H236" s="248">
        <v>13.125</v>
      </c>
      <c r="I236" s="245"/>
      <c r="J236" s="245"/>
      <c r="K236" s="245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165</v>
      </c>
      <c r="AU236" s="253" t="s">
        <v>80</v>
      </c>
      <c r="AV236" s="14" t="s">
        <v>125</v>
      </c>
      <c r="AW236" s="14" t="s">
        <v>27</v>
      </c>
      <c r="AX236" s="14" t="s">
        <v>78</v>
      </c>
      <c r="AY236" s="253" t="s">
        <v>116</v>
      </c>
    </row>
    <row r="237" s="2" customFormat="1" ht="16.5" customHeight="1">
      <c r="A237" s="31"/>
      <c r="B237" s="32"/>
      <c r="C237" s="225" t="s">
        <v>317</v>
      </c>
      <c r="D237" s="225" t="s">
        <v>159</v>
      </c>
      <c r="E237" s="226" t="s">
        <v>318</v>
      </c>
      <c r="F237" s="227" t="s">
        <v>319</v>
      </c>
      <c r="G237" s="228" t="s">
        <v>162</v>
      </c>
      <c r="H237" s="229">
        <v>3.7799999999999998</v>
      </c>
      <c r="I237" s="230">
        <v>118.65000000000001</v>
      </c>
      <c r="J237" s="230">
        <f>ROUND(I237*H237,2)</f>
        <v>448.5</v>
      </c>
      <c r="K237" s="227" t="s">
        <v>124</v>
      </c>
      <c r="L237" s="231"/>
      <c r="M237" s="232" t="s">
        <v>1</v>
      </c>
      <c r="N237" s="233" t="s">
        <v>35</v>
      </c>
      <c r="O237" s="217">
        <v>0</v>
      </c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19" t="s">
        <v>140</v>
      </c>
      <c r="AT237" s="219" t="s">
        <v>159</v>
      </c>
      <c r="AU237" s="219" t="s">
        <v>80</v>
      </c>
      <c r="AY237" s="16" t="s">
        <v>116</v>
      </c>
      <c r="BE237" s="220">
        <f>IF(N237="základní",J237,0)</f>
        <v>448.5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6" t="s">
        <v>78</v>
      </c>
      <c r="BK237" s="220">
        <f>ROUND(I237*H237,2)</f>
        <v>448.5</v>
      </c>
      <c r="BL237" s="16" t="s">
        <v>125</v>
      </c>
      <c r="BM237" s="219" t="s">
        <v>320</v>
      </c>
    </row>
    <row r="238" s="2" customFormat="1">
      <c r="A238" s="31"/>
      <c r="B238" s="32"/>
      <c r="C238" s="33"/>
      <c r="D238" s="221" t="s">
        <v>126</v>
      </c>
      <c r="E238" s="33"/>
      <c r="F238" s="222" t="s">
        <v>319</v>
      </c>
      <c r="G238" s="33"/>
      <c r="H238" s="33"/>
      <c r="I238" s="33"/>
      <c r="J238" s="33"/>
      <c r="K238" s="33"/>
      <c r="L238" s="37"/>
      <c r="M238" s="223"/>
      <c r="N238" s="224"/>
      <c r="O238" s="83"/>
      <c r="P238" s="83"/>
      <c r="Q238" s="83"/>
      <c r="R238" s="83"/>
      <c r="S238" s="83"/>
      <c r="T238" s="84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6" t="s">
        <v>126</v>
      </c>
      <c r="AU238" s="16" t="s">
        <v>80</v>
      </c>
    </row>
    <row r="239" s="13" customFormat="1">
      <c r="A239" s="13"/>
      <c r="B239" s="234"/>
      <c r="C239" s="235"/>
      <c r="D239" s="221" t="s">
        <v>165</v>
      </c>
      <c r="E239" s="236" t="s">
        <v>1</v>
      </c>
      <c r="F239" s="237" t="s">
        <v>321</v>
      </c>
      <c r="G239" s="235"/>
      <c r="H239" s="238">
        <v>3.7799999999999998</v>
      </c>
      <c r="I239" s="235"/>
      <c r="J239" s="235"/>
      <c r="K239" s="235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165</v>
      </c>
      <c r="AU239" s="243" t="s">
        <v>80</v>
      </c>
      <c r="AV239" s="13" t="s">
        <v>80</v>
      </c>
      <c r="AW239" s="13" t="s">
        <v>27</v>
      </c>
      <c r="AX239" s="13" t="s">
        <v>70</v>
      </c>
      <c r="AY239" s="243" t="s">
        <v>116</v>
      </c>
    </row>
    <row r="240" s="14" customFormat="1">
      <c r="A240" s="14"/>
      <c r="B240" s="244"/>
      <c r="C240" s="245"/>
      <c r="D240" s="221" t="s">
        <v>165</v>
      </c>
      <c r="E240" s="246" t="s">
        <v>1</v>
      </c>
      <c r="F240" s="247" t="s">
        <v>167</v>
      </c>
      <c r="G240" s="245"/>
      <c r="H240" s="248">
        <v>3.7799999999999998</v>
      </c>
      <c r="I240" s="245"/>
      <c r="J240" s="245"/>
      <c r="K240" s="245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165</v>
      </c>
      <c r="AU240" s="253" t="s">
        <v>80</v>
      </c>
      <c r="AV240" s="14" t="s">
        <v>125</v>
      </c>
      <c r="AW240" s="14" t="s">
        <v>27</v>
      </c>
      <c r="AX240" s="14" t="s">
        <v>78</v>
      </c>
      <c r="AY240" s="253" t="s">
        <v>116</v>
      </c>
    </row>
    <row r="241" s="2" customFormat="1" ht="16.5" customHeight="1">
      <c r="A241" s="31"/>
      <c r="B241" s="32"/>
      <c r="C241" s="209" t="s">
        <v>226</v>
      </c>
      <c r="D241" s="209" t="s">
        <v>120</v>
      </c>
      <c r="E241" s="210" t="s">
        <v>322</v>
      </c>
      <c r="F241" s="211" t="s">
        <v>323</v>
      </c>
      <c r="G241" s="212" t="s">
        <v>123</v>
      </c>
      <c r="H241" s="213">
        <v>1770</v>
      </c>
      <c r="I241" s="214">
        <v>9.0299999999999994</v>
      </c>
      <c r="J241" s="214">
        <f>ROUND(I241*H241,2)</f>
        <v>15983.1</v>
      </c>
      <c r="K241" s="211" t="s">
        <v>124</v>
      </c>
      <c r="L241" s="37"/>
      <c r="M241" s="215" t="s">
        <v>1</v>
      </c>
      <c r="N241" s="216" t="s">
        <v>35</v>
      </c>
      <c r="O241" s="217">
        <v>0</v>
      </c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19" t="s">
        <v>125</v>
      </c>
      <c r="AT241" s="219" t="s">
        <v>120</v>
      </c>
      <c r="AU241" s="219" t="s">
        <v>80</v>
      </c>
      <c r="AY241" s="16" t="s">
        <v>116</v>
      </c>
      <c r="BE241" s="220">
        <f>IF(N241="základní",J241,0)</f>
        <v>15983.1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6" t="s">
        <v>78</v>
      </c>
      <c r="BK241" s="220">
        <f>ROUND(I241*H241,2)</f>
        <v>15983.1</v>
      </c>
      <c r="BL241" s="16" t="s">
        <v>125</v>
      </c>
      <c r="BM241" s="219" t="s">
        <v>324</v>
      </c>
    </row>
    <row r="242" s="2" customFormat="1">
      <c r="A242" s="31"/>
      <c r="B242" s="32"/>
      <c r="C242" s="33"/>
      <c r="D242" s="221" t="s">
        <v>126</v>
      </c>
      <c r="E242" s="33"/>
      <c r="F242" s="222" t="s">
        <v>325</v>
      </c>
      <c r="G242" s="33"/>
      <c r="H242" s="33"/>
      <c r="I242" s="33"/>
      <c r="J242" s="33"/>
      <c r="K242" s="33"/>
      <c r="L242" s="37"/>
      <c r="M242" s="223"/>
      <c r="N242" s="224"/>
      <c r="O242" s="83"/>
      <c r="P242" s="83"/>
      <c r="Q242" s="83"/>
      <c r="R242" s="83"/>
      <c r="S242" s="83"/>
      <c r="T242" s="84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6" t="s">
        <v>126</v>
      </c>
      <c r="AU242" s="16" t="s">
        <v>80</v>
      </c>
    </row>
    <row r="243" s="13" customFormat="1">
      <c r="A243" s="13"/>
      <c r="B243" s="234"/>
      <c r="C243" s="235"/>
      <c r="D243" s="221" t="s">
        <v>165</v>
      </c>
      <c r="E243" s="236" t="s">
        <v>1</v>
      </c>
      <c r="F243" s="237" t="s">
        <v>326</v>
      </c>
      <c r="G243" s="235"/>
      <c r="H243" s="238">
        <v>1770</v>
      </c>
      <c r="I243" s="235"/>
      <c r="J243" s="235"/>
      <c r="K243" s="235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165</v>
      </c>
      <c r="AU243" s="243" t="s">
        <v>80</v>
      </c>
      <c r="AV243" s="13" t="s">
        <v>80</v>
      </c>
      <c r="AW243" s="13" t="s">
        <v>27</v>
      </c>
      <c r="AX243" s="13" t="s">
        <v>70</v>
      </c>
      <c r="AY243" s="243" t="s">
        <v>116</v>
      </c>
    </row>
    <row r="244" s="14" customFormat="1">
      <c r="A244" s="14"/>
      <c r="B244" s="244"/>
      <c r="C244" s="245"/>
      <c r="D244" s="221" t="s">
        <v>165</v>
      </c>
      <c r="E244" s="246" t="s">
        <v>1</v>
      </c>
      <c r="F244" s="247" t="s">
        <v>167</v>
      </c>
      <c r="G244" s="245"/>
      <c r="H244" s="248">
        <v>1770</v>
      </c>
      <c r="I244" s="245"/>
      <c r="J244" s="245"/>
      <c r="K244" s="245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165</v>
      </c>
      <c r="AU244" s="253" t="s">
        <v>80</v>
      </c>
      <c r="AV244" s="14" t="s">
        <v>125</v>
      </c>
      <c r="AW244" s="14" t="s">
        <v>27</v>
      </c>
      <c r="AX244" s="14" t="s">
        <v>78</v>
      </c>
      <c r="AY244" s="253" t="s">
        <v>116</v>
      </c>
    </row>
    <row r="245" s="2" customFormat="1" ht="16.5" customHeight="1">
      <c r="A245" s="31"/>
      <c r="B245" s="32"/>
      <c r="C245" s="225" t="s">
        <v>327</v>
      </c>
      <c r="D245" s="225" t="s">
        <v>159</v>
      </c>
      <c r="E245" s="226" t="s">
        <v>328</v>
      </c>
      <c r="F245" s="227" t="s">
        <v>329</v>
      </c>
      <c r="G245" s="228" t="s">
        <v>162</v>
      </c>
      <c r="H245" s="229">
        <v>44.25</v>
      </c>
      <c r="I245" s="230">
        <v>236.25</v>
      </c>
      <c r="J245" s="230">
        <f>ROUND(I245*H245,2)</f>
        <v>10454.06</v>
      </c>
      <c r="K245" s="227" t="s">
        <v>153</v>
      </c>
      <c r="L245" s="231"/>
      <c r="M245" s="232" t="s">
        <v>1</v>
      </c>
      <c r="N245" s="233" t="s">
        <v>35</v>
      </c>
      <c r="O245" s="217">
        <v>0</v>
      </c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19" t="s">
        <v>140</v>
      </c>
      <c r="AT245" s="219" t="s">
        <v>159</v>
      </c>
      <c r="AU245" s="219" t="s">
        <v>80</v>
      </c>
      <c r="AY245" s="16" t="s">
        <v>116</v>
      </c>
      <c r="BE245" s="220">
        <f>IF(N245="základní",J245,0)</f>
        <v>10454.06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6" t="s">
        <v>78</v>
      </c>
      <c r="BK245" s="220">
        <f>ROUND(I245*H245,2)</f>
        <v>10454.06</v>
      </c>
      <c r="BL245" s="16" t="s">
        <v>125</v>
      </c>
      <c r="BM245" s="219" t="s">
        <v>330</v>
      </c>
    </row>
    <row r="246" s="2" customFormat="1">
      <c r="A246" s="31"/>
      <c r="B246" s="32"/>
      <c r="C246" s="33"/>
      <c r="D246" s="221" t="s">
        <v>126</v>
      </c>
      <c r="E246" s="33"/>
      <c r="F246" s="222" t="s">
        <v>329</v>
      </c>
      <c r="G246" s="33"/>
      <c r="H246" s="33"/>
      <c r="I246" s="33"/>
      <c r="J246" s="33"/>
      <c r="K246" s="33"/>
      <c r="L246" s="37"/>
      <c r="M246" s="223"/>
      <c r="N246" s="224"/>
      <c r="O246" s="83"/>
      <c r="P246" s="83"/>
      <c r="Q246" s="83"/>
      <c r="R246" s="83"/>
      <c r="S246" s="83"/>
      <c r="T246" s="84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6" t="s">
        <v>126</v>
      </c>
      <c r="AU246" s="16" t="s">
        <v>80</v>
      </c>
    </row>
    <row r="247" s="13" customFormat="1">
      <c r="A247" s="13"/>
      <c r="B247" s="234"/>
      <c r="C247" s="235"/>
      <c r="D247" s="221" t="s">
        <v>165</v>
      </c>
      <c r="E247" s="236" t="s">
        <v>1</v>
      </c>
      <c r="F247" s="237" t="s">
        <v>331</v>
      </c>
      <c r="G247" s="235"/>
      <c r="H247" s="238">
        <v>44.25</v>
      </c>
      <c r="I247" s="235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165</v>
      </c>
      <c r="AU247" s="243" t="s">
        <v>80</v>
      </c>
      <c r="AV247" s="13" t="s">
        <v>80</v>
      </c>
      <c r="AW247" s="13" t="s">
        <v>27</v>
      </c>
      <c r="AX247" s="13" t="s">
        <v>70</v>
      </c>
      <c r="AY247" s="243" t="s">
        <v>116</v>
      </c>
    </row>
    <row r="248" s="14" customFormat="1">
      <c r="A248" s="14"/>
      <c r="B248" s="244"/>
      <c r="C248" s="245"/>
      <c r="D248" s="221" t="s">
        <v>165</v>
      </c>
      <c r="E248" s="246" t="s">
        <v>1</v>
      </c>
      <c r="F248" s="247" t="s">
        <v>167</v>
      </c>
      <c r="G248" s="245"/>
      <c r="H248" s="248">
        <v>44.25</v>
      </c>
      <c r="I248" s="245"/>
      <c r="J248" s="245"/>
      <c r="K248" s="245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165</v>
      </c>
      <c r="AU248" s="253" t="s">
        <v>80</v>
      </c>
      <c r="AV248" s="14" t="s">
        <v>125</v>
      </c>
      <c r="AW248" s="14" t="s">
        <v>27</v>
      </c>
      <c r="AX248" s="14" t="s">
        <v>78</v>
      </c>
      <c r="AY248" s="253" t="s">
        <v>116</v>
      </c>
    </row>
    <row r="249" s="2" customFormat="1" ht="16.5" customHeight="1">
      <c r="A249" s="31"/>
      <c r="B249" s="32"/>
      <c r="C249" s="209" t="s">
        <v>231</v>
      </c>
      <c r="D249" s="209" t="s">
        <v>120</v>
      </c>
      <c r="E249" s="210" t="s">
        <v>332</v>
      </c>
      <c r="F249" s="211" t="s">
        <v>333</v>
      </c>
      <c r="G249" s="212" t="s">
        <v>123</v>
      </c>
      <c r="H249" s="213">
        <v>2925</v>
      </c>
      <c r="I249" s="214">
        <v>0.91000000000000003</v>
      </c>
      <c r="J249" s="214">
        <f>ROUND(I249*H249,2)</f>
        <v>2661.75</v>
      </c>
      <c r="K249" s="211" t="s">
        <v>124</v>
      </c>
      <c r="L249" s="37"/>
      <c r="M249" s="215" t="s">
        <v>1</v>
      </c>
      <c r="N249" s="216" t="s">
        <v>35</v>
      </c>
      <c r="O249" s="217">
        <v>0</v>
      </c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19" t="s">
        <v>125</v>
      </c>
      <c r="AT249" s="219" t="s">
        <v>120</v>
      </c>
      <c r="AU249" s="219" t="s">
        <v>80</v>
      </c>
      <c r="AY249" s="16" t="s">
        <v>116</v>
      </c>
      <c r="BE249" s="220">
        <f>IF(N249="základní",J249,0)</f>
        <v>2661.75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6" t="s">
        <v>78</v>
      </c>
      <c r="BK249" s="220">
        <f>ROUND(I249*H249,2)</f>
        <v>2661.75</v>
      </c>
      <c r="BL249" s="16" t="s">
        <v>125</v>
      </c>
      <c r="BM249" s="219" t="s">
        <v>195</v>
      </c>
    </row>
    <row r="250" s="2" customFormat="1">
      <c r="A250" s="31"/>
      <c r="B250" s="32"/>
      <c r="C250" s="33"/>
      <c r="D250" s="221" t="s">
        <v>126</v>
      </c>
      <c r="E250" s="33"/>
      <c r="F250" s="222" t="s">
        <v>333</v>
      </c>
      <c r="G250" s="33"/>
      <c r="H250" s="33"/>
      <c r="I250" s="33"/>
      <c r="J250" s="33"/>
      <c r="K250" s="33"/>
      <c r="L250" s="37"/>
      <c r="M250" s="223"/>
      <c r="N250" s="224"/>
      <c r="O250" s="83"/>
      <c r="P250" s="83"/>
      <c r="Q250" s="83"/>
      <c r="R250" s="83"/>
      <c r="S250" s="83"/>
      <c r="T250" s="84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6" t="s">
        <v>126</v>
      </c>
      <c r="AU250" s="16" t="s">
        <v>80</v>
      </c>
    </row>
    <row r="251" s="12" customFormat="1" ht="22.8" customHeight="1">
      <c r="A251" s="12"/>
      <c r="B251" s="194"/>
      <c r="C251" s="195"/>
      <c r="D251" s="196" t="s">
        <v>69</v>
      </c>
      <c r="E251" s="207" t="s">
        <v>334</v>
      </c>
      <c r="F251" s="207" t="s">
        <v>335</v>
      </c>
      <c r="G251" s="195"/>
      <c r="H251" s="195"/>
      <c r="I251" s="195"/>
      <c r="J251" s="208">
        <f>BK251</f>
        <v>4900</v>
      </c>
      <c r="K251" s="195"/>
      <c r="L251" s="199"/>
      <c r="M251" s="200"/>
      <c r="N251" s="201"/>
      <c r="O251" s="201"/>
      <c r="P251" s="202">
        <f>SUM(P252:P255)</f>
        <v>0</v>
      </c>
      <c r="Q251" s="201"/>
      <c r="R251" s="202">
        <f>SUM(R252:R255)</f>
        <v>0</v>
      </c>
      <c r="S251" s="201"/>
      <c r="T251" s="203">
        <f>SUM(T252:T255)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4" t="s">
        <v>78</v>
      </c>
      <c r="AT251" s="205" t="s">
        <v>69</v>
      </c>
      <c r="AU251" s="205" t="s">
        <v>78</v>
      </c>
      <c r="AY251" s="204" t="s">
        <v>116</v>
      </c>
      <c r="BK251" s="206">
        <f>SUM(BK252:BK255)</f>
        <v>4900</v>
      </c>
    </row>
    <row r="252" s="2" customFormat="1" ht="16.5" customHeight="1">
      <c r="A252" s="31"/>
      <c r="B252" s="32"/>
      <c r="C252" s="209" t="s">
        <v>336</v>
      </c>
      <c r="D252" s="209" t="s">
        <v>120</v>
      </c>
      <c r="E252" s="210" t="s">
        <v>337</v>
      </c>
      <c r="F252" s="211" t="s">
        <v>338</v>
      </c>
      <c r="G252" s="212" t="s">
        <v>152</v>
      </c>
      <c r="H252" s="213">
        <v>4</v>
      </c>
      <c r="I252" s="214">
        <v>585</v>
      </c>
      <c r="J252" s="214">
        <f>ROUND(I252*H252,2)</f>
        <v>2340</v>
      </c>
      <c r="K252" s="211" t="s">
        <v>124</v>
      </c>
      <c r="L252" s="37"/>
      <c r="M252" s="215" t="s">
        <v>1</v>
      </c>
      <c r="N252" s="216" t="s">
        <v>35</v>
      </c>
      <c r="O252" s="217">
        <v>0</v>
      </c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19" t="s">
        <v>125</v>
      </c>
      <c r="AT252" s="219" t="s">
        <v>120</v>
      </c>
      <c r="AU252" s="219" t="s">
        <v>80</v>
      </c>
      <c r="AY252" s="16" t="s">
        <v>116</v>
      </c>
      <c r="BE252" s="220">
        <f>IF(N252="základní",J252,0)</f>
        <v>2340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6" t="s">
        <v>78</v>
      </c>
      <c r="BK252" s="220">
        <f>ROUND(I252*H252,2)</f>
        <v>2340</v>
      </c>
      <c r="BL252" s="16" t="s">
        <v>125</v>
      </c>
      <c r="BM252" s="219" t="s">
        <v>339</v>
      </c>
    </row>
    <row r="253" s="2" customFormat="1">
      <c r="A253" s="31"/>
      <c r="B253" s="32"/>
      <c r="C253" s="33"/>
      <c r="D253" s="221" t="s">
        <v>126</v>
      </c>
      <c r="E253" s="33"/>
      <c r="F253" s="222" t="s">
        <v>338</v>
      </c>
      <c r="G253" s="33"/>
      <c r="H253" s="33"/>
      <c r="I253" s="33"/>
      <c r="J253" s="33"/>
      <c r="K253" s="33"/>
      <c r="L253" s="37"/>
      <c r="M253" s="223"/>
      <c r="N253" s="224"/>
      <c r="O253" s="83"/>
      <c r="P253" s="83"/>
      <c r="Q253" s="83"/>
      <c r="R253" s="83"/>
      <c r="S253" s="83"/>
      <c r="T253" s="84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6" t="s">
        <v>126</v>
      </c>
      <c r="AU253" s="16" t="s">
        <v>80</v>
      </c>
    </row>
    <row r="254" s="2" customFormat="1" ht="16.5" customHeight="1">
      <c r="A254" s="31"/>
      <c r="B254" s="32"/>
      <c r="C254" s="209" t="s">
        <v>236</v>
      </c>
      <c r="D254" s="209" t="s">
        <v>120</v>
      </c>
      <c r="E254" s="210" t="s">
        <v>340</v>
      </c>
      <c r="F254" s="211" t="s">
        <v>341</v>
      </c>
      <c r="G254" s="212" t="s">
        <v>152</v>
      </c>
      <c r="H254" s="213">
        <v>4</v>
      </c>
      <c r="I254" s="214">
        <v>640</v>
      </c>
      <c r="J254" s="214">
        <f>ROUND(I254*H254,2)</f>
        <v>2560</v>
      </c>
      <c r="K254" s="211" t="s">
        <v>124</v>
      </c>
      <c r="L254" s="37"/>
      <c r="M254" s="215" t="s">
        <v>1</v>
      </c>
      <c r="N254" s="216" t="s">
        <v>35</v>
      </c>
      <c r="O254" s="217">
        <v>0</v>
      </c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19" t="s">
        <v>125</v>
      </c>
      <c r="AT254" s="219" t="s">
        <v>120</v>
      </c>
      <c r="AU254" s="219" t="s">
        <v>80</v>
      </c>
      <c r="AY254" s="16" t="s">
        <v>116</v>
      </c>
      <c r="BE254" s="220">
        <f>IF(N254="základní",J254,0)</f>
        <v>2560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6" t="s">
        <v>78</v>
      </c>
      <c r="BK254" s="220">
        <f>ROUND(I254*H254,2)</f>
        <v>2560</v>
      </c>
      <c r="BL254" s="16" t="s">
        <v>125</v>
      </c>
      <c r="BM254" s="219" t="s">
        <v>342</v>
      </c>
    </row>
    <row r="255" s="2" customFormat="1">
      <c r="A255" s="31"/>
      <c r="B255" s="32"/>
      <c r="C255" s="33"/>
      <c r="D255" s="221" t="s">
        <v>126</v>
      </c>
      <c r="E255" s="33"/>
      <c r="F255" s="222" t="s">
        <v>341</v>
      </c>
      <c r="G255" s="33"/>
      <c r="H255" s="33"/>
      <c r="I255" s="33"/>
      <c r="J255" s="33"/>
      <c r="K255" s="33"/>
      <c r="L255" s="37"/>
      <c r="M255" s="254"/>
      <c r="N255" s="255"/>
      <c r="O255" s="256"/>
      <c r="P255" s="256"/>
      <c r="Q255" s="256"/>
      <c r="R255" s="256"/>
      <c r="S255" s="256"/>
      <c r="T255" s="257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6" t="s">
        <v>126</v>
      </c>
      <c r="AU255" s="16" t="s">
        <v>80</v>
      </c>
    </row>
    <row r="256" s="2" customFormat="1" ht="6.96" customHeight="1">
      <c r="A256" s="31"/>
      <c r="B256" s="58"/>
      <c r="C256" s="59"/>
      <c r="D256" s="59"/>
      <c r="E256" s="59"/>
      <c r="F256" s="59"/>
      <c r="G256" s="59"/>
      <c r="H256" s="59"/>
      <c r="I256" s="59"/>
      <c r="J256" s="59"/>
      <c r="K256" s="59"/>
      <c r="L256" s="37"/>
      <c r="M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</row>
  </sheetData>
  <sheetProtection sheet="1" autoFilter="0" formatColumns="0" formatRows="0" objects="1" scenarios="1" spinCount="100000" saltValue="r8pKy4rAW2gNf7CF/M4WndHhD29MV4Xyo6/WzdSDHhYZboenrb99Mj9dWYPivjUn5iOs5Xe3OGVPUkUgil4dSQ==" hashValue="aidzY7oGrK8ReYQtXb4sTEhCBUyB0jl6KbLN23eiH+V5D7P2MbMk8NexbPSihUPRdcy9nywn3mrfwZD9wQpe5A==" algorithmName="SHA-512" password="CA2E"/>
  <autoFilter ref="C124:K25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80</v>
      </c>
    </row>
    <row r="4" s="1" customFormat="1" ht="24.96" customHeight="1">
      <c r="B4" s="19"/>
      <c r="D4" s="130" t="s">
        <v>84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14</v>
      </c>
      <c r="L6" s="19"/>
    </row>
    <row r="7" s="1" customFormat="1" ht="16.5" customHeight="1">
      <c r="B7" s="19"/>
      <c r="E7" s="133" t="str">
        <f>'Rekapitulace stavby'!K6</f>
        <v>SO_03 - Mokřad v k. ú. Kunice (ZELEŇ)</v>
      </c>
      <c r="F7" s="132"/>
      <c r="G7" s="132"/>
      <c r="H7" s="132"/>
      <c r="L7" s="19"/>
    </row>
    <row r="8" s="2" customFormat="1" ht="12" customHeight="1">
      <c r="A8" s="31"/>
      <c r="B8" s="37"/>
      <c r="C8" s="31"/>
      <c r="D8" s="132" t="s">
        <v>85</v>
      </c>
      <c r="E8" s="31"/>
      <c r="F8" s="31"/>
      <c r="G8" s="31"/>
      <c r="H8" s="31"/>
      <c r="I8" s="31"/>
      <c r="J8" s="31"/>
      <c r="K8" s="31"/>
      <c r="L8" s="5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7"/>
      <c r="C9" s="31"/>
      <c r="D9" s="31"/>
      <c r="E9" s="134" t="s">
        <v>343</v>
      </c>
      <c r="F9" s="31"/>
      <c r="G9" s="31"/>
      <c r="H9" s="31"/>
      <c r="I9" s="31"/>
      <c r="J9" s="31"/>
      <c r="K9" s="31"/>
      <c r="L9" s="5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7"/>
      <c r="C10" s="31"/>
      <c r="D10" s="31"/>
      <c r="E10" s="31"/>
      <c r="F10" s="31"/>
      <c r="G10" s="31"/>
      <c r="H10" s="31"/>
      <c r="I10" s="31"/>
      <c r="J10" s="31"/>
      <c r="K10" s="31"/>
      <c r="L10" s="5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7"/>
      <c r="C11" s="31"/>
      <c r="D11" s="132" t="s">
        <v>16</v>
      </c>
      <c r="E11" s="31"/>
      <c r="F11" s="135" t="s">
        <v>1</v>
      </c>
      <c r="G11" s="31"/>
      <c r="H11" s="31"/>
      <c r="I11" s="132" t="s">
        <v>17</v>
      </c>
      <c r="J11" s="135" t="s">
        <v>1</v>
      </c>
      <c r="K11" s="31"/>
      <c r="L11" s="5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7"/>
      <c r="C12" s="31"/>
      <c r="D12" s="132" t="s">
        <v>18</v>
      </c>
      <c r="E12" s="31"/>
      <c r="F12" s="135" t="s">
        <v>19</v>
      </c>
      <c r="G12" s="31"/>
      <c r="H12" s="31"/>
      <c r="I12" s="132" t="s">
        <v>20</v>
      </c>
      <c r="J12" s="136" t="str">
        <f>'Rekapitulace stavby'!AN8</f>
        <v>11. 7. 2025</v>
      </c>
      <c r="K12" s="31"/>
      <c r="L12" s="5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7"/>
      <c r="C13" s="31"/>
      <c r="D13" s="31"/>
      <c r="E13" s="31"/>
      <c r="F13" s="31"/>
      <c r="G13" s="31"/>
      <c r="H13" s="31"/>
      <c r="I13" s="31"/>
      <c r="J13" s="31"/>
      <c r="K13" s="31"/>
      <c r="L13" s="5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7"/>
      <c r="C14" s="31"/>
      <c r="D14" s="132" t="s">
        <v>22</v>
      </c>
      <c r="E14" s="31"/>
      <c r="F14" s="31"/>
      <c r="G14" s="31"/>
      <c r="H14" s="31"/>
      <c r="I14" s="132" t="s">
        <v>23</v>
      </c>
      <c r="J14" s="135" t="str">
        <f>IF('Rekapitulace stavby'!AN10="","",'Rekapitulace stavby'!AN10)</f>
        <v/>
      </c>
      <c r="K14" s="31"/>
      <c r="L14" s="5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7"/>
      <c r="C15" s="31"/>
      <c r="D15" s="31"/>
      <c r="E15" s="135" t="str">
        <f>IF('Rekapitulace stavby'!E11="","",'Rekapitulace stavby'!E11)</f>
        <v xml:space="preserve"> </v>
      </c>
      <c r="F15" s="31"/>
      <c r="G15" s="31"/>
      <c r="H15" s="31"/>
      <c r="I15" s="132" t="s">
        <v>24</v>
      </c>
      <c r="J15" s="135" t="str">
        <f>IF('Rekapitulace stavby'!AN11="","",'Rekapitulace stavby'!AN11)</f>
        <v/>
      </c>
      <c r="K15" s="31"/>
      <c r="L15" s="5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7"/>
      <c r="C16" s="31"/>
      <c r="D16" s="31"/>
      <c r="E16" s="31"/>
      <c r="F16" s="31"/>
      <c r="G16" s="31"/>
      <c r="H16" s="31"/>
      <c r="I16" s="31"/>
      <c r="J16" s="31"/>
      <c r="K16" s="31"/>
      <c r="L16" s="5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7"/>
      <c r="C17" s="31"/>
      <c r="D17" s="132" t="s">
        <v>25</v>
      </c>
      <c r="E17" s="31"/>
      <c r="F17" s="31"/>
      <c r="G17" s="31"/>
      <c r="H17" s="31"/>
      <c r="I17" s="132" t="s">
        <v>23</v>
      </c>
      <c r="J17" s="135" t="str">
        <f>'Rekapitulace stavby'!AN13</f>
        <v/>
      </c>
      <c r="K17" s="31"/>
      <c r="L17" s="5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7"/>
      <c r="C18" s="31"/>
      <c r="D18" s="31"/>
      <c r="E18" s="135" t="str">
        <f>'Rekapitulace stavby'!E14</f>
        <v xml:space="preserve"> </v>
      </c>
      <c r="F18" s="135"/>
      <c r="G18" s="135"/>
      <c r="H18" s="135"/>
      <c r="I18" s="132" t="s">
        <v>24</v>
      </c>
      <c r="J18" s="135" t="str">
        <f>'Rekapitulace stavby'!AN14</f>
        <v/>
      </c>
      <c r="K18" s="31"/>
      <c r="L18" s="5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7"/>
      <c r="C19" s="31"/>
      <c r="D19" s="31"/>
      <c r="E19" s="31"/>
      <c r="F19" s="31"/>
      <c r="G19" s="31"/>
      <c r="H19" s="31"/>
      <c r="I19" s="31"/>
      <c r="J19" s="31"/>
      <c r="K19" s="31"/>
      <c r="L19" s="5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7"/>
      <c r="C20" s="31"/>
      <c r="D20" s="132" t="s">
        <v>26</v>
      </c>
      <c r="E20" s="31"/>
      <c r="F20" s="31"/>
      <c r="G20" s="31"/>
      <c r="H20" s="31"/>
      <c r="I20" s="132" t="s">
        <v>23</v>
      </c>
      <c r="J20" s="135" t="str">
        <f>IF('Rekapitulace stavby'!AN16="","",'Rekapitulace stavby'!AN16)</f>
        <v/>
      </c>
      <c r="K20" s="31"/>
      <c r="L20" s="5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7"/>
      <c r="C21" s="31"/>
      <c r="D21" s="31"/>
      <c r="E21" s="135" t="str">
        <f>IF('Rekapitulace stavby'!E17="","",'Rekapitulace stavby'!E17)</f>
        <v xml:space="preserve"> </v>
      </c>
      <c r="F21" s="31"/>
      <c r="G21" s="31"/>
      <c r="H21" s="31"/>
      <c r="I21" s="132" t="s">
        <v>24</v>
      </c>
      <c r="J21" s="135" t="str">
        <f>IF('Rekapitulace stavby'!AN17="","",'Rekapitulace stavby'!AN17)</f>
        <v/>
      </c>
      <c r="K21" s="31"/>
      <c r="L21" s="5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7"/>
      <c r="C22" s="31"/>
      <c r="D22" s="31"/>
      <c r="E22" s="31"/>
      <c r="F22" s="31"/>
      <c r="G22" s="31"/>
      <c r="H22" s="31"/>
      <c r="I22" s="31"/>
      <c r="J22" s="31"/>
      <c r="K22" s="31"/>
      <c r="L22" s="5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7"/>
      <c r="C23" s="31"/>
      <c r="D23" s="132" t="s">
        <v>28</v>
      </c>
      <c r="E23" s="31"/>
      <c r="F23" s="31"/>
      <c r="G23" s="31"/>
      <c r="H23" s="31"/>
      <c r="I23" s="132" t="s">
        <v>23</v>
      </c>
      <c r="J23" s="135" t="str">
        <f>IF('Rekapitulace stavby'!AN19="","",'Rekapitulace stavby'!AN19)</f>
        <v/>
      </c>
      <c r="K23" s="31"/>
      <c r="L23" s="5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7"/>
      <c r="C24" s="31"/>
      <c r="D24" s="31"/>
      <c r="E24" s="135" t="str">
        <f>IF('Rekapitulace stavby'!E20="","",'Rekapitulace stavby'!E20)</f>
        <v xml:space="preserve"> </v>
      </c>
      <c r="F24" s="31"/>
      <c r="G24" s="31"/>
      <c r="H24" s="31"/>
      <c r="I24" s="132" t="s">
        <v>24</v>
      </c>
      <c r="J24" s="135" t="str">
        <f>IF('Rekapitulace stavby'!AN20="","",'Rekapitulace stavby'!AN20)</f>
        <v/>
      </c>
      <c r="K24" s="31"/>
      <c r="L24" s="5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7"/>
      <c r="C25" s="31"/>
      <c r="D25" s="31"/>
      <c r="E25" s="31"/>
      <c r="F25" s="31"/>
      <c r="G25" s="31"/>
      <c r="H25" s="31"/>
      <c r="I25" s="31"/>
      <c r="J25" s="31"/>
      <c r="K25" s="31"/>
      <c r="L25" s="5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7"/>
      <c r="C26" s="31"/>
      <c r="D26" s="132" t="s">
        <v>29</v>
      </c>
      <c r="E26" s="31"/>
      <c r="F26" s="31"/>
      <c r="G26" s="31"/>
      <c r="H26" s="31"/>
      <c r="I26" s="31"/>
      <c r="J26" s="31"/>
      <c r="K26" s="31"/>
      <c r="L26" s="5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1"/>
      <c r="B28" s="37"/>
      <c r="C28" s="31"/>
      <c r="D28" s="31"/>
      <c r="E28" s="31"/>
      <c r="F28" s="31"/>
      <c r="G28" s="31"/>
      <c r="H28" s="31"/>
      <c r="I28" s="31"/>
      <c r="J28" s="31"/>
      <c r="K28" s="31"/>
      <c r="L28" s="5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7"/>
      <c r="C29" s="31"/>
      <c r="D29" s="141"/>
      <c r="E29" s="141"/>
      <c r="F29" s="141"/>
      <c r="G29" s="141"/>
      <c r="H29" s="141"/>
      <c r="I29" s="141"/>
      <c r="J29" s="141"/>
      <c r="K29" s="141"/>
      <c r="L29" s="55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7"/>
      <c r="C30" s="31"/>
      <c r="D30" s="142" t="s">
        <v>30</v>
      </c>
      <c r="E30" s="31"/>
      <c r="F30" s="31"/>
      <c r="G30" s="31"/>
      <c r="H30" s="31"/>
      <c r="I30" s="31"/>
      <c r="J30" s="143">
        <f>ROUND(J119, 2)</f>
        <v>35000</v>
      </c>
      <c r="K30" s="31"/>
      <c r="L30" s="5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7"/>
      <c r="C31" s="31"/>
      <c r="D31" s="141"/>
      <c r="E31" s="141"/>
      <c r="F31" s="141"/>
      <c r="G31" s="141"/>
      <c r="H31" s="141"/>
      <c r="I31" s="141"/>
      <c r="J31" s="141"/>
      <c r="K31" s="141"/>
      <c r="L31" s="5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7"/>
      <c r="C32" s="31"/>
      <c r="D32" s="31"/>
      <c r="E32" s="31"/>
      <c r="F32" s="144" t="s">
        <v>32</v>
      </c>
      <c r="G32" s="31"/>
      <c r="H32" s="31"/>
      <c r="I32" s="144" t="s">
        <v>31</v>
      </c>
      <c r="J32" s="144" t="s">
        <v>33</v>
      </c>
      <c r="K32" s="31"/>
      <c r="L32" s="5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7"/>
      <c r="C33" s="31"/>
      <c r="D33" s="145" t="s">
        <v>34</v>
      </c>
      <c r="E33" s="132" t="s">
        <v>35</v>
      </c>
      <c r="F33" s="146">
        <f>ROUND((SUM(BE119:BE130)),  2)</f>
        <v>35000</v>
      </c>
      <c r="G33" s="31"/>
      <c r="H33" s="31"/>
      <c r="I33" s="147">
        <v>0.20999999999999999</v>
      </c>
      <c r="J33" s="146">
        <f>ROUND(((SUM(BE119:BE130))*I33),  2)</f>
        <v>7350</v>
      </c>
      <c r="K33" s="31"/>
      <c r="L33" s="5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7"/>
      <c r="C34" s="31"/>
      <c r="D34" s="31"/>
      <c r="E34" s="132" t="s">
        <v>36</v>
      </c>
      <c r="F34" s="146">
        <f>ROUND((SUM(BF119:BF130)),  2)</f>
        <v>0</v>
      </c>
      <c r="G34" s="31"/>
      <c r="H34" s="31"/>
      <c r="I34" s="147">
        <v>0.12</v>
      </c>
      <c r="J34" s="146">
        <f>ROUND(((SUM(BF119:BF130))*I34),  2)</f>
        <v>0</v>
      </c>
      <c r="K34" s="31"/>
      <c r="L34" s="5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7"/>
      <c r="C35" s="31"/>
      <c r="D35" s="31"/>
      <c r="E35" s="132" t="s">
        <v>37</v>
      </c>
      <c r="F35" s="146">
        <f>ROUND((SUM(BG119:BG130)),  2)</f>
        <v>0</v>
      </c>
      <c r="G35" s="31"/>
      <c r="H35" s="31"/>
      <c r="I35" s="147">
        <v>0.20999999999999999</v>
      </c>
      <c r="J35" s="146">
        <f>0</f>
        <v>0</v>
      </c>
      <c r="K35" s="31"/>
      <c r="L35" s="5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7"/>
      <c r="C36" s="31"/>
      <c r="D36" s="31"/>
      <c r="E36" s="132" t="s">
        <v>38</v>
      </c>
      <c r="F36" s="146">
        <f>ROUND((SUM(BH119:BH130)),  2)</f>
        <v>0</v>
      </c>
      <c r="G36" s="31"/>
      <c r="H36" s="31"/>
      <c r="I36" s="147">
        <v>0.12</v>
      </c>
      <c r="J36" s="146">
        <f>0</f>
        <v>0</v>
      </c>
      <c r="K36" s="31"/>
      <c r="L36" s="5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7"/>
      <c r="C37" s="31"/>
      <c r="D37" s="31"/>
      <c r="E37" s="132" t="s">
        <v>39</v>
      </c>
      <c r="F37" s="146">
        <f>ROUND((SUM(BI119:BI130)),  2)</f>
        <v>0</v>
      </c>
      <c r="G37" s="31"/>
      <c r="H37" s="31"/>
      <c r="I37" s="147">
        <v>0</v>
      </c>
      <c r="J37" s="146">
        <f>0</f>
        <v>0</v>
      </c>
      <c r="K37" s="31"/>
      <c r="L37" s="5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7"/>
      <c r="C38" s="31"/>
      <c r="D38" s="31"/>
      <c r="E38" s="31"/>
      <c r="F38" s="31"/>
      <c r="G38" s="31"/>
      <c r="H38" s="31"/>
      <c r="I38" s="31"/>
      <c r="J38" s="31"/>
      <c r="K38" s="31"/>
      <c r="L38" s="5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7"/>
      <c r="C39" s="148"/>
      <c r="D39" s="149" t="s">
        <v>40</v>
      </c>
      <c r="E39" s="150"/>
      <c r="F39" s="150"/>
      <c r="G39" s="151" t="s">
        <v>41</v>
      </c>
      <c r="H39" s="152" t="s">
        <v>42</v>
      </c>
      <c r="I39" s="150"/>
      <c r="J39" s="153">
        <f>SUM(J30:J37)</f>
        <v>42350</v>
      </c>
      <c r="K39" s="154"/>
      <c r="L39" s="5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37"/>
      <c r="C40" s="31"/>
      <c r="D40" s="31"/>
      <c r="E40" s="31"/>
      <c r="F40" s="31"/>
      <c r="G40" s="31"/>
      <c r="H40" s="31"/>
      <c r="I40" s="31"/>
      <c r="J40" s="31"/>
      <c r="K40" s="31"/>
      <c r="L40" s="5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5"/>
      <c r="D50" s="155" t="s">
        <v>43</v>
      </c>
      <c r="E50" s="156"/>
      <c r="F50" s="156"/>
      <c r="G50" s="155" t="s">
        <v>44</v>
      </c>
      <c r="H50" s="156"/>
      <c r="I50" s="156"/>
      <c r="J50" s="156"/>
      <c r="K50" s="156"/>
      <c r="L50" s="55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1"/>
      <c r="B61" s="37"/>
      <c r="C61" s="31"/>
      <c r="D61" s="157" t="s">
        <v>45</v>
      </c>
      <c r="E61" s="158"/>
      <c r="F61" s="159" t="s">
        <v>46</v>
      </c>
      <c r="G61" s="157" t="s">
        <v>45</v>
      </c>
      <c r="H61" s="158"/>
      <c r="I61" s="158"/>
      <c r="J61" s="160" t="s">
        <v>46</v>
      </c>
      <c r="K61" s="158"/>
      <c r="L61" s="5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1"/>
      <c r="B65" s="37"/>
      <c r="C65" s="31"/>
      <c r="D65" s="155" t="s">
        <v>47</v>
      </c>
      <c r="E65" s="161"/>
      <c r="F65" s="161"/>
      <c r="G65" s="155" t="s">
        <v>48</v>
      </c>
      <c r="H65" s="161"/>
      <c r="I65" s="161"/>
      <c r="J65" s="161"/>
      <c r="K65" s="161"/>
      <c r="L65" s="55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1"/>
      <c r="B76" s="37"/>
      <c r="C76" s="31"/>
      <c r="D76" s="157" t="s">
        <v>45</v>
      </c>
      <c r="E76" s="158"/>
      <c r="F76" s="159" t="s">
        <v>46</v>
      </c>
      <c r="G76" s="157" t="s">
        <v>45</v>
      </c>
      <c r="H76" s="158"/>
      <c r="I76" s="158"/>
      <c r="J76" s="160" t="s">
        <v>46</v>
      </c>
      <c r="K76" s="158"/>
      <c r="L76" s="5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87</v>
      </c>
      <c r="D82" s="33"/>
      <c r="E82" s="33"/>
      <c r="F82" s="33"/>
      <c r="G82" s="33"/>
      <c r="H82" s="33"/>
      <c r="I82" s="33"/>
      <c r="J82" s="33"/>
      <c r="K82" s="33"/>
      <c r="L82" s="5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5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3"/>
      <c r="D85" s="33"/>
      <c r="E85" s="166" t="str">
        <f>E7</f>
        <v>SO_03 - Mokřad v k. ú. Kunice (ZELEŇ)</v>
      </c>
      <c r="F85" s="28"/>
      <c r="G85" s="28"/>
      <c r="H85" s="28"/>
      <c r="I85" s="33"/>
      <c r="J85" s="33"/>
      <c r="K85" s="33"/>
      <c r="L85" s="55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8" t="s">
        <v>85</v>
      </c>
      <c r="D86" s="33"/>
      <c r="E86" s="33"/>
      <c r="F86" s="33"/>
      <c r="G86" s="33"/>
      <c r="H86" s="33"/>
      <c r="I86" s="33"/>
      <c r="J86" s="33"/>
      <c r="K86" s="33"/>
      <c r="L86" s="5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3"/>
      <c r="D87" s="33"/>
      <c r="E87" s="68" t="str">
        <f>E9</f>
        <v>VRN - Vedlejší rozpočtové...</v>
      </c>
      <c r="F87" s="33"/>
      <c r="G87" s="33"/>
      <c r="H87" s="33"/>
      <c r="I87" s="33"/>
      <c r="J87" s="33"/>
      <c r="K87" s="33"/>
      <c r="L87" s="5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8" t="s">
        <v>18</v>
      </c>
      <c r="D89" s="33"/>
      <c r="E89" s="33"/>
      <c r="F89" s="25" t="str">
        <f>F12</f>
        <v xml:space="preserve"> </v>
      </c>
      <c r="G89" s="33"/>
      <c r="H89" s="33"/>
      <c r="I89" s="28" t="s">
        <v>20</v>
      </c>
      <c r="J89" s="71" t="str">
        <f>IF(J12="","",J12)</f>
        <v>11. 7. 2025</v>
      </c>
      <c r="K89" s="33"/>
      <c r="L89" s="55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5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8" t="s">
        <v>22</v>
      </c>
      <c r="D91" s="33"/>
      <c r="E91" s="33"/>
      <c r="F91" s="25" t="str">
        <f>E15</f>
        <v xml:space="preserve"> </v>
      </c>
      <c r="G91" s="33"/>
      <c r="H91" s="33"/>
      <c r="I91" s="28" t="s">
        <v>26</v>
      </c>
      <c r="J91" s="29" t="str">
        <f>E21</f>
        <v xml:space="preserve"> </v>
      </c>
      <c r="K91" s="33"/>
      <c r="L91" s="55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8" t="s">
        <v>25</v>
      </c>
      <c r="D92" s="33"/>
      <c r="E92" s="33"/>
      <c r="F92" s="25" t="str">
        <f>IF(E18="","",E18)</f>
        <v xml:space="preserve"> </v>
      </c>
      <c r="G92" s="33"/>
      <c r="H92" s="33"/>
      <c r="I92" s="28" t="s">
        <v>28</v>
      </c>
      <c r="J92" s="29" t="str">
        <f>E24</f>
        <v xml:space="preserve"> </v>
      </c>
      <c r="K92" s="33"/>
      <c r="L92" s="55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5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5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5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70" t="s">
        <v>90</v>
      </c>
      <c r="D96" s="33"/>
      <c r="E96" s="33"/>
      <c r="F96" s="33"/>
      <c r="G96" s="33"/>
      <c r="H96" s="33"/>
      <c r="I96" s="33"/>
      <c r="J96" s="102">
        <f>J119</f>
        <v>35000</v>
      </c>
      <c r="K96" s="33"/>
      <c r="L96" s="55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91</v>
      </c>
    </row>
    <row r="97" s="9" customFormat="1" ht="24.96" customHeight="1">
      <c r="A97" s="9"/>
      <c r="B97" s="171"/>
      <c r="C97" s="172"/>
      <c r="D97" s="173" t="s">
        <v>344</v>
      </c>
      <c r="E97" s="174"/>
      <c r="F97" s="174"/>
      <c r="G97" s="174"/>
      <c r="H97" s="174"/>
      <c r="I97" s="174"/>
      <c r="J97" s="175">
        <f>J120</f>
        <v>25000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7"/>
      <c r="C98" s="178"/>
      <c r="D98" s="179" t="s">
        <v>345</v>
      </c>
      <c r="E98" s="180"/>
      <c r="F98" s="180"/>
      <c r="G98" s="180"/>
      <c r="H98" s="180"/>
      <c r="I98" s="180"/>
      <c r="J98" s="181">
        <f>J121</f>
        <v>25000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1"/>
      <c r="C99" s="172"/>
      <c r="D99" s="173" t="s">
        <v>346</v>
      </c>
      <c r="E99" s="174"/>
      <c r="F99" s="174"/>
      <c r="G99" s="174"/>
      <c r="H99" s="174"/>
      <c r="I99" s="174"/>
      <c r="J99" s="175">
        <f>J126</f>
        <v>10000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55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="2" customFormat="1" ht="6.96" customHeight="1">
      <c r="A101" s="31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5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="2" customFormat="1" ht="6.96" customHeight="1">
      <c r="A105" s="31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5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24.96" customHeight="1">
      <c r="A106" s="31"/>
      <c r="B106" s="32"/>
      <c r="C106" s="22" t="s">
        <v>101</v>
      </c>
      <c r="D106" s="33"/>
      <c r="E106" s="33"/>
      <c r="F106" s="33"/>
      <c r="G106" s="33"/>
      <c r="H106" s="33"/>
      <c r="I106" s="33"/>
      <c r="J106" s="33"/>
      <c r="K106" s="33"/>
      <c r="L106" s="55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55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12" customHeight="1">
      <c r="A108" s="31"/>
      <c r="B108" s="32"/>
      <c r="C108" s="28" t="s">
        <v>14</v>
      </c>
      <c r="D108" s="33"/>
      <c r="E108" s="33"/>
      <c r="F108" s="33"/>
      <c r="G108" s="33"/>
      <c r="H108" s="33"/>
      <c r="I108" s="33"/>
      <c r="J108" s="33"/>
      <c r="K108" s="33"/>
      <c r="L108" s="55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6.5" customHeight="1">
      <c r="A109" s="31"/>
      <c r="B109" s="32"/>
      <c r="C109" s="33"/>
      <c r="D109" s="33"/>
      <c r="E109" s="166" t="str">
        <f>E7</f>
        <v>SO_03 - Mokřad v k. ú. Kunice (ZELEŇ)</v>
      </c>
      <c r="F109" s="28"/>
      <c r="G109" s="28"/>
      <c r="H109" s="28"/>
      <c r="I109" s="33"/>
      <c r="J109" s="33"/>
      <c r="K109" s="33"/>
      <c r="L109" s="55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85</v>
      </c>
      <c r="D110" s="33"/>
      <c r="E110" s="33"/>
      <c r="F110" s="33"/>
      <c r="G110" s="33"/>
      <c r="H110" s="33"/>
      <c r="I110" s="33"/>
      <c r="J110" s="33"/>
      <c r="K110" s="33"/>
      <c r="L110" s="55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3"/>
      <c r="D111" s="33"/>
      <c r="E111" s="68" t="str">
        <f>E9</f>
        <v>VRN - Vedlejší rozpočtové...</v>
      </c>
      <c r="F111" s="33"/>
      <c r="G111" s="33"/>
      <c r="H111" s="33"/>
      <c r="I111" s="33"/>
      <c r="J111" s="33"/>
      <c r="K111" s="33"/>
      <c r="L111" s="55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6.96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55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18</v>
      </c>
      <c r="D113" s="33"/>
      <c r="E113" s="33"/>
      <c r="F113" s="25" t="str">
        <f>F12</f>
        <v xml:space="preserve"> </v>
      </c>
      <c r="G113" s="33"/>
      <c r="H113" s="33"/>
      <c r="I113" s="28" t="s">
        <v>20</v>
      </c>
      <c r="J113" s="71" t="str">
        <f>IF(J12="","",J12)</f>
        <v>11. 7. 2025</v>
      </c>
      <c r="K113" s="33"/>
      <c r="L113" s="55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6.96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55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5.15" customHeight="1">
      <c r="A115" s="31"/>
      <c r="B115" s="32"/>
      <c r="C115" s="28" t="s">
        <v>22</v>
      </c>
      <c r="D115" s="33"/>
      <c r="E115" s="33"/>
      <c r="F115" s="25" t="str">
        <f>E15</f>
        <v xml:space="preserve"> </v>
      </c>
      <c r="G115" s="33"/>
      <c r="H115" s="33"/>
      <c r="I115" s="28" t="s">
        <v>26</v>
      </c>
      <c r="J115" s="29" t="str">
        <f>E21</f>
        <v xml:space="preserve"> </v>
      </c>
      <c r="K115" s="33"/>
      <c r="L115" s="55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5.15" customHeight="1">
      <c r="A116" s="31"/>
      <c r="B116" s="32"/>
      <c r="C116" s="28" t="s">
        <v>25</v>
      </c>
      <c r="D116" s="33"/>
      <c r="E116" s="33"/>
      <c r="F116" s="25" t="str">
        <f>IF(E18="","",E18)</f>
        <v xml:space="preserve"> </v>
      </c>
      <c r="G116" s="33"/>
      <c r="H116" s="33"/>
      <c r="I116" s="28" t="s">
        <v>28</v>
      </c>
      <c r="J116" s="29" t="str">
        <f>E24</f>
        <v xml:space="preserve"> </v>
      </c>
      <c r="K116" s="33"/>
      <c r="L116" s="55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0.32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5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11" customFormat="1" ht="29.28" customHeight="1">
      <c r="A118" s="183"/>
      <c r="B118" s="184"/>
      <c r="C118" s="185" t="s">
        <v>102</v>
      </c>
      <c r="D118" s="186" t="s">
        <v>55</v>
      </c>
      <c r="E118" s="186" t="s">
        <v>51</v>
      </c>
      <c r="F118" s="186" t="s">
        <v>52</v>
      </c>
      <c r="G118" s="186" t="s">
        <v>103</v>
      </c>
      <c r="H118" s="186" t="s">
        <v>104</v>
      </c>
      <c r="I118" s="186" t="s">
        <v>105</v>
      </c>
      <c r="J118" s="186" t="s">
        <v>89</v>
      </c>
      <c r="K118" s="187" t="s">
        <v>106</v>
      </c>
      <c r="L118" s="188"/>
      <c r="M118" s="92" t="s">
        <v>1</v>
      </c>
      <c r="N118" s="93" t="s">
        <v>34</v>
      </c>
      <c r="O118" s="93" t="s">
        <v>107</v>
      </c>
      <c r="P118" s="93" t="s">
        <v>108</v>
      </c>
      <c r="Q118" s="93" t="s">
        <v>109</v>
      </c>
      <c r="R118" s="93" t="s">
        <v>110</v>
      </c>
      <c r="S118" s="93" t="s">
        <v>111</v>
      </c>
      <c r="T118" s="94" t="s">
        <v>112</v>
      </c>
      <c r="U118" s="183"/>
      <c r="V118" s="183"/>
      <c r="W118" s="183"/>
      <c r="X118" s="183"/>
      <c r="Y118" s="183"/>
      <c r="Z118" s="183"/>
      <c r="AA118" s="183"/>
      <c r="AB118" s="183"/>
      <c r="AC118" s="183"/>
      <c r="AD118" s="183"/>
      <c r="AE118" s="183"/>
    </row>
    <row r="119" s="2" customFormat="1" ht="22.8" customHeight="1">
      <c r="A119" s="31"/>
      <c r="B119" s="32"/>
      <c r="C119" s="99" t="s">
        <v>113</v>
      </c>
      <c r="D119" s="33"/>
      <c r="E119" s="33"/>
      <c r="F119" s="33"/>
      <c r="G119" s="33"/>
      <c r="H119" s="33"/>
      <c r="I119" s="33"/>
      <c r="J119" s="189">
        <f>BK119</f>
        <v>35000</v>
      </c>
      <c r="K119" s="33"/>
      <c r="L119" s="37"/>
      <c r="M119" s="95"/>
      <c r="N119" s="190"/>
      <c r="O119" s="96"/>
      <c r="P119" s="191">
        <f>P120+P126</f>
        <v>0</v>
      </c>
      <c r="Q119" s="96"/>
      <c r="R119" s="191">
        <f>R120+R126</f>
        <v>0</v>
      </c>
      <c r="S119" s="96"/>
      <c r="T119" s="192">
        <f>T120+T126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6" t="s">
        <v>69</v>
      </c>
      <c r="AU119" s="16" t="s">
        <v>91</v>
      </c>
      <c r="BK119" s="193">
        <f>BK120+BK126</f>
        <v>35000</v>
      </c>
    </row>
    <row r="120" s="12" customFormat="1" ht="25.92" customHeight="1">
      <c r="A120" s="12"/>
      <c r="B120" s="194"/>
      <c r="C120" s="195"/>
      <c r="D120" s="196" t="s">
        <v>69</v>
      </c>
      <c r="E120" s="197" t="s">
        <v>81</v>
      </c>
      <c r="F120" s="197" t="s">
        <v>347</v>
      </c>
      <c r="G120" s="195"/>
      <c r="H120" s="195"/>
      <c r="I120" s="195"/>
      <c r="J120" s="198">
        <f>BK120</f>
        <v>25000</v>
      </c>
      <c r="K120" s="195"/>
      <c r="L120" s="199"/>
      <c r="M120" s="200"/>
      <c r="N120" s="201"/>
      <c r="O120" s="201"/>
      <c r="P120" s="202">
        <f>P121</f>
        <v>0</v>
      </c>
      <c r="Q120" s="201"/>
      <c r="R120" s="202">
        <f>R121</f>
        <v>0</v>
      </c>
      <c r="S120" s="201"/>
      <c r="T120" s="20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4" t="s">
        <v>142</v>
      </c>
      <c r="AT120" s="205" t="s">
        <v>69</v>
      </c>
      <c r="AU120" s="205" t="s">
        <v>70</v>
      </c>
      <c r="AY120" s="204" t="s">
        <v>116</v>
      </c>
      <c r="BK120" s="206">
        <f>BK121</f>
        <v>25000</v>
      </c>
    </row>
    <row r="121" s="12" customFormat="1" ht="22.8" customHeight="1">
      <c r="A121" s="12"/>
      <c r="B121" s="194"/>
      <c r="C121" s="195"/>
      <c r="D121" s="196" t="s">
        <v>69</v>
      </c>
      <c r="E121" s="207" t="s">
        <v>348</v>
      </c>
      <c r="F121" s="207" t="s">
        <v>349</v>
      </c>
      <c r="G121" s="195"/>
      <c r="H121" s="195"/>
      <c r="I121" s="195"/>
      <c r="J121" s="208">
        <f>BK121</f>
        <v>25000</v>
      </c>
      <c r="K121" s="195"/>
      <c r="L121" s="199"/>
      <c r="M121" s="200"/>
      <c r="N121" s="201"/>
      <c r="O121" s="201"/>
      <c r="P121" s="202">
        <f>SUM(P122:P125)</f>
        <v>0</v>
      </c>
      <c r="Q121" s="201"/>
      <c r="R121" s="202">
        <f>SUM(R122:R125)</f>
        <v>0</v>
      </c>
      <c r="S121" s="201"/>
      <c r="T121" s="203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4" t="s">
        <v>142</v>
      </c>
      <c r="AT121" s="205" t="s">
        <v>69</v>
      </c>
      <c r="AU121" s="205" t="s">
        <v>78</v>
      </c>
      <c r="AY121" s="204" t="s">
        <v>116</v>
      </c>
      <c r="BK121" s="206">
        <f>SUM(BK122:BK125)</f>
        <v>25000</v>
      </c>
    </row>
    <row r="122" s="2" customFormat="1" ht="33" customHeight="1">
      <c r="A122" s="31"/>
      <c r="B122" s="32"/>
      <c r="C122" s="209" t="s">
        <v>78</v>
      </c>
      <c r="D122" s="209" t="s">
        <v>120</v>
      </c>
      <c r="E122" s="210" t="s">
        <v>350</v>
      </c>
      <c r="F122" s="211" t="s">
        <v>351</v>
      </c>
      <c r="G122" s="212" t="s">
        <v>352</v>
      </c>
      <c r="H122" s="213">
        <v>1</v>
      </c>
      <c r="I122" s="214">
        <v>10000</v>
      </c>
      <c r="J122" s="214">
        <f>ROUND(I122*H122,2)</f>
        <v>10000</v>
      </c>
      <c r="K122" s="211" t="s">
        <v>153</v>
      </c>
      <c r="L122" s="37"/>
      <c r="M122" s="215" t="s">
        <v>1</v>
      </c>
      <c r="N122" s="216" t="s">
        <v>35</v>
      </c>
      <c r="O122" s="217">
        <v>0</v>
      </c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19" t="s">
        <v>125</v>
      </c>
      <c r="AT122" s="219" t="s">
        <v>120</v>
      </c>
      <c r="AU122" s="219" t="s">
        <v>80</v>
      </c>
      <c r="AY122" s="16" t="s">
        <v>116</v>
      </c>
      <c r="BE122" s="220">
        <f>IF(N122="základní",J122,0)</f>
        <v>10000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6" t="s">
        <v>78</v>
      </c>
      <c r="BK122" s="220">
        <f>ROUND(I122*H122,2)</f>
        <v>10000</v>
      </c>
      <c r="BL122" s="16" t="s">
        <v>125</v>
      </c>
      <c r="BM122" s="219" t="s">
        <v>80</v>
      </c>
    </row>
    <row r="123" s="2" customFormat="1">
      <c r="A123" s="31"/>
      <c r="B123" s="32"/>
      <c r="C123" s="33"/>
      <c r="D123" s="221" t="s">
        <v>126</v>
      </c>
      <c r="E123" s="33"/>
      <c r="F123" s="222" t="s">
        <v>351</v>
      </c>
      <c r="G123" s="33"/>
      <c r="H123" s="33"/>
      <c r="I123" s="33"/>
      <c r="J123" s="33"/>
      <c r="K123" s="33"/>
      <c r="L123" s="37"/>
      <c r="M123" s="223"/>
      <c r="N123" s="224"/>
      <c r="O123" s="83"/>
      <c r="P123" s="83"/>
      <c r="Q123" s="83"/>
      <c r="R123" s="83"/>
      <c r="S123" s="83"/>
      <c r="T123" s="84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126</v>
      </c>
      <c r="AU123" s="16" t="s">
        <v>80</v>
      </c>
    </row>
    <row r="124" s="2" customFormat="1" ht="21.75" customHeight="1">
      <c r="A124" s="31"/>
      <c r="B124" s="32"/>
      <c r="C124" s="209" t="s">
        <v>80</v>
      </c>
      <c r="D124" s="209" t="s">
        <v>120</v>
      </c>
      <c r="E124" s="210" t="s">
        <v>353</v>
      </c>
      <c r="F124" s="211" t="s">
        <v>354</v>
      </c>
      <c r="G124" s="212" t="s">
        <v>352</v>
      </c>
      <c r="H124" s="213">
        <v>1</v>
      </c>
      <c r="I124" s="214">
        <v>15000</v>
      </c>
      <c r="J124" s="214">
        <f>ROUND(I124*H124,2)</f>
        <v>15000</v>
      </c>
      <c r="K124" s="211" t="s">
        <v>153</v>
      </c>
      <c r="L124" s="37"/>
      <c r="M124" s="215" t="s">
        <v>1</v>
      </c>
      <c r="N124" s="216" t="s">
        <v>35</v>
      </c>
      <c r="O124" s="217">
        <v>0</v>
      </c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9" t="s">
        <v>125</v>
      </c>
      <c r="AT124" s="219" t="s">
        <v>120</v>
      </c>
      <c r="AU124" s="219" t="s">
        <v>80</v>
      </c>
      <c r="AY124" s="16" t="s">
        <v>116</v>
      </c>
      <c r="BE124" s="220">
        <f>IF(N124="základní",J124,0)</f>
        <v>15000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6" t="s">
        <v>78</v>
      </c>
      <c r="BK124" s="220">
        <f>ROUND(I124*H124,2)</f>
        <v>15000</v>
      </c>
      <c r="BL124" s="16" t="s">
        <v>125</v>
      </c>
      <c r="BM124" s="219" t="s">
        <v>125</v>
      </c>
    </row>
    <row r="125" s="2" customFormat="1">
      <c r="A125" s="31"/>
      <c r="B125" s="32"/>
      <c r="C125" s="33"/>
      <c r="D125" s="221" t="s">
        <v>126</v>
      </c>
      <c r="E125" s="33"/>
      <c r="F125" s="222" t="s">
        <v>354</v>
      </c>
      <c r="G125" s="33"/>
      <c r="H125" s="33"/>
      <c r="I125" s="33"/>
      <c r="J125" s="33"/>
      <c r="K125" s="33"/>
      <c r="L125" s="37"/>
      <c r="M125" s="223"/>
      <c r="N125" s="224"/>
      <c r="O125" s="83"/>
      <c r="P125" s="83"/>
      <c r="Q125" s="83"/>
      <c r="R125" s="83"/>
      <c r="S125" s="83"/>
      <c r="T125" s="84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126</v>
      </c>
      <c r="AU125" s="16" t="s">
        <v>80</v>
      </c>
    </row>
    <row r="126" s="12" customFormat="1" ht="25.92" customHeight="1">
      <c r="A126" s="12"/>
      <c r="B126" s="194"/>
      <c r="C126" s="195"/>
      <c r="D126" s="196" t="s">
        <v>69</v>
      </c>
      <c r="E126" s="197" t="s">
        <v>355</v>
      </c>
      <c r="F126" s="197" t="s">
        <v>356</v>
      </c>
      <c r="G126" s="195"/>
      <c r="H126" s="195"/>
      <c r="I126" s="195"/>
      <c r="J126" s="198">
        <f>BK126</f>
        <v>10000</v>
      </c>
      <c r="K126" s="195"/>
      <c r="L126" s="199"/>
      <c r="M126" s="200"/>
      <c r="N126" s="201"/>
      <c r="O126" s="201"/>
      <c r="P126" s="202">
        <f>SUM(P127:P130)</f>
        <v>0</v>
      </c>
      <c r="Q126" s="201"/>
      <c r="R126" s="202">
        <f>SUM(R127:R130)</f>
        <v>0</v>
      </c>
      <c r="S126" s="201"/>
      <c r="T126" s="203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4" t="s">
        <v>142</v>
      </c>
      <c r="AT126" s="205" t="s">
        <v>69</v>
      </c>
      <c r="AU126" s="205" t="s">
        <v>70</v>
      </c>
      <c r="AY126" s="204" t="s">
        <v>116</v>
      </c>
      <c r="BK126" s="206">
        <f>SUM(BK127:BK130)</f>
        <v>10000</v>
      </c>
    </row>
    <row r="127" s="2" customFormat="1" ht="16.5" customHeight="1">
      <c r="A127" s="31"/>
      <c r="B127" s="32"/>
      <c r="C127" s="209" t="s">
        <v>133</v>
      </c>
      <c r="D127" s="209" t="s">
        <v>120</v>
      </c>
      <c r="E127" s="210" t="s">
        <v>357</v>
      </c>
      <c r="F127" s="211" t="s">
        <v>358</v>
      </c>
      <c r="G127" s="212" t="s">
        <v>352</v>
      </c>
      <c r="H127" s="213">
        <v>1</v>
      </c>
      <c r="I127" s="214">
        <v>5000</v>
      </c>
      <c r="J127" s="214">
        <f>ROUND(I127*H127,2)</f>
        <v>5000</v>
      </c>
      <c r="K127" s="211" t="s">
        <v>153</v>
      </c>
      <c r="L127" s="37"/>
      <c r="M127" s="215" t="s">
        <v>1</v>
      </c>
      <c r="N127" s="216" t="s">
        <v>35</v>
      </c>
      <c r="O127" s="217">
        <v>0</v>
      </c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9" t="s">
        <v>125</v>
      </c>
      <c r="AT127" s="219" t="s">
        <v>120</v>
      </c>
      <c r="AU127" s="219" t="s">
        <v>78</v>
      </c>
      <c r="AY127" s="16" t="s">
        <v>116</v>
      </c>
      <c r="BE127" s="220">
        <f>IF(N127="základní",J127,0)</f>
        <v>5000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6" t="s">
        <v>78</v>
      </c>
      <c r="BK127" s="220">
        <f>ROUND(I127*H127,2)</f>
        <v>5000</v>
      </c>
      <c r="BL127" s="16" t="s">
        <v>125</v>
      </c>
      <c r="BM127" s="219" t="s">
        <v>137</v>
      </c>
    </row>
    <row r="128" s="2" customFormat="1">
      <c r="A128" s="31"/>
      <c r="B128" s="32"/>
      <c r="C128" s="33"/>
      <c r="D128" s="221" t="s">
        <v>126</v>
      </c>
      <c r="E128" s="33"/>
      <c r="F128" s="222" t="s">
        <v>358</v>
      </c>
      <c r="G128" s="33"/>
      <c r="H128" s="33"/>
      <c r="I128" s="33"/>
      <c r="J128" s="33"/>
      <c r="K128" s="33"/>
      <c r="L128" s="37"/>
      <c r="M128" s="223"/>
      <c r="N128" s="224"/>
      <c r="O128" s="83"/>
      <c r="P128" s="83"/>
      <c r="Q128" s="83"/>
      <c r="R128" s="83"/>
      <c r="S128" s="83"/>
      <c r="T128" s="84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126</v>
      </c>
      <c r="AU128" s="16" t="s">
        <v>78</v>
      </c>
    </row>
    <row r="129" s="2" customFormat="1" ht="16.5" customHeight="1">
      <c r="A129" s="31"/>
      <c r="B129" s="32"/>
      <c r="C129" s="209" t="s">
        <v>125</v>
      </c>
      <c r="D129" s="209" t="s">
        <v>120</v>
      </c>
      <c r="E129" s="210" t="s">
        <v>359</v>
      </c>
      <c r="F129" s="211" t="s">
        <v>360</v>
      </c>
      <c r="G129" s="212" t="s">
        <v>352</v>
      </c>
      <c r="H129" s="213">
        <v>1</v>
      </c>
      <c r="I129" s="214">
        <v>5000</v>
      </c>
      <c r="J129" s="214">
        <f>ROUND(I129*H129,2)</f>
        <v>5000</v>
      </c>
      <c r="K129" s="211" t="s">
        <v>153</v>
      </c>
      <c r="L129" s="37"/>
      <c r="M129" s="215" t="s">
        <v>1</v>
      </c>
      <c r="N129" s="216" t="s">
        <v>35</v>
      </c>
      <c r="O129" s="217">
        <v>0</v>
      </c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9" t="s">
        <v>125</v>
      </c>
      <c r="AT129" s="219" t="s">
        <v>120</v>
      </c>
      <c r="AU129" s="219" t="s">
        <v>78</v>
      </c>
      <c r="AY129" s="16" t="s">
        <v>116</v>
      </c>
      <c r="BE129" s="220">
        <f>IF(N129="základní",J129,0)</f>
        <v>5000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78</v>
      </c>
      <c r="BK129" s="220">
        <f>ROUND(I129*H129,2)</f>
        <v>5000</v>
      </c>
      <c r="BL129" s="16" t="s">
        <v>125</v>
      </c>
      <c r="BM129" s="219" t="s">
        <v>140</v>
      </c>
    </row>
    <row r="130" s="2" customFormat="1">
      <c r="A130" s="31"/>
      <c r="B130" s="32"/>
      <c r="C130" s="33"/>
      <c r="D130" s="221" t="s">
        <v>126</v>
      </c>
      <c r="E130" s="33"/>
      <c r="F130" s="222" t="s">
        <v>360</v>
      </c>
      <c r="G130" s="33"/>
      <c r="H130" s="33"/>
      <c r="I130" s="33"/>
      <c r="J130" s="33"/>
      <c r="K130" s="33"/>
      <c r="L130" s="37"/>
      <c r="M130" s="254"/>
      <c r="N130" s="255"/>
      <c r="O130" s="256"/>
      <c r="P130" s="256"/>
      <c r="Q130" s="256"/>
      <c r="R130" s="256"/>
      <c r="S130" s="256"/>
      <c r="T130" s="257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126</v>
      </c>
      <c r="AU130" s="16" t="s">
        <v>78</v>
      </c>
    </row>
    <row r="131" s="2" customFormat="1" ht="6.96" customHeight="1">
      <c r="A131" s="31"/>
      <c r="B131" s="58"/>
      <c r="C131" s="59"/>
      <c r="D131" s="59"/>
      <c r="E131" s="59"/>
      <c r="F131" s="59"/>
      <c r="G131" s="59"/>
      <c r="H131" s="59"/>
      <c r="I131" s="59"/>
      <c r="J131" s="59"/>
      <c r="K131" s="59"/>
      <c r="L131" s="37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sheetProtection sheet="1" autoFilter="0" formatColumns="0" formatRows="0" objects="1" scenarios="1" spinCount="100000" saltValue="NJCIEdSn3fvVhYNqnnzqjCu2wWP3LLhE9wYHVgXMPow4w6XAlsMn7/kHi5SqbMBCO7EqNm33LNQ7Ak2S1uKYqQ==" hashValue="NeDCZ/m+xvH2wKoYx2A61oRlxlgfr4M6NygDjj+tMu1Kz+AVryJV3sLbqc/ZQbyyM9C9MWTBY9n1ztYj9GqR8g==" algorithmName="SHA-512" password="CA2E"/>
  <autoFilter ref="C118:K13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Zábojníková Barbora</dc:creator>
  <cp:lastModifiedBy>Zábojníková Barbora</cp:lastModifiedBy>
  <dcterms:created xsi:type="dcterms:W3CDTF">2025-07-11T08:00:46Z</dcterms:created>
  <dcterms:modified xsi:type="dcterms:W3CDTF">2025-07-11T08:00:48Z</dcterms:modified>
</cp:coreProperties>
</file>